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376wn\Desktop\"/>
    </mc:Choice>
  </mc:AlternateContent>
  <bookViews>
    <workbookView xWindow="0" yWindow="0" windowWidth="17820" windowHeight="11085" tabRatio="712" firstSheet="14" activeTab="14"/>
  </bookViews>
  <sheets>
    <sheet name="README" sheetId="1" r:id="rId1"/>
    <sheet name="Data Sheet" sheetId="2" r:id="rId2"/>
    <sheet name="Cover" sheetId="3" r:id="rId3"/>
    <sheet name="Table" sheetId="4" r:id="rId4"/>
    <sheet name="Sch.1" sheetId="5" r:id="rId5"/>
    <sheet name="Comments" sheetId="6" r:id="rId6"/>
    <sheet name="Sch.2" sheetId="7" r:id="rId7"/>
    <sheet name="Sch.3" sheetId="8" r:id="rId8"/>
    <sheet name="Sch.4" sheetId="9" r:id="rId9"/>
    <sheet name="Sch.5" sheetId="10" r:id="rId10"/>
    <sheet name="Sch.6" sheetId="11" r:id="rId11"/>
    <sheet name="Sch.7" sheetId="12" r:id="rId12"/>
    <sheet name="Sch.8" sheetId="13" r:id="rId13"/>
    <sheet name="Sch.9" sheetId="14" r:id="rId14"/>
    <sheet name="Sch.10" sheetId="15" r:id="rId15"/>
    <sheet name="Sch.11" sheetId="16" r:id="rId16"/>
    <sheet name="Sch.12" sheetId="17" r:id="rId17"/>
    <sheet name="Sch.13" sheetId="18" r:id="rId18"/>
    <sheet name="Sch.14" sheetId="19" r:id="rId19"/>
    <sheet name="Sch.15" sheetId="76" r:id="rId20"/>
    <sheet name="Sch.16" sheetId="75" r:id="rId21"/>
    <sheet name="Sch.17" sheetId="22" r:id="rId22"/>
    <sheet name="Sch.18" sheetId="23" r:id="rId23"/>
    <sheet name="Sch.19" sheetId="24" r:id="rId24"/>
    <sheet name="Sch.20" sheetId="25" r:id="rId25"/>
    <sheet name="Sch.21" sheetId="77" r:id="rId26"/>
    <sheet name="Sch.22" sheetId="78" r:id="rId27"/>
    <sheet name="Sch.23" sheetId="79" r:id="rId28"/>
    <sheet name="Sch.24" sheetId="29" r:id="rId29"/>
    <sheet name="Sch.25" sheetId="80" r:id="rId30"/>
    <sheet name="Sch.26" sheetId="81" r:id="rId31"/>
    <sheet name="Sch.27" sheetId="32" r:id="rId32"/>
    <sheet name="Sch.28" sheetId="33" r:id="rId33"/>
    <sheet name="Sch.29" sheetId="82" r:id="rId34"/>
    <sheet name="Sch.30" sheetId="35" r:id="rId35"/>
    <sheet name="Sch.31" sheetId="36" r:id="rId36"/>
    <sheet name="Sch.32" sheetId="37" r:id="rId37"/>
    <sheet name="Sch.33" sheetId="38" r:id="rId38"/>
    <sheet name="Sch.34" sheetId="83" r:id="rId39"/>
    <sheet name="Sch.35" sheetId="84" r:id="rId40"/>
    <sheet name="Sch.36" sheetId="41" r:id="rId41"/>
    <sheet name="Sch.37" sheetId="85" r:id="rId42"/>
    <sheet name="Sch.38" sheetId="43" r:id="rId43"/>
    <sheet name="Sch.39" sheetId="86" r:id="rId44"/>
    <sheet name="Sch.40" sheetId="87" r:id="rId45"/>
    <sheet name="Sch.41" sheetId="46" r:id="rId46"/>
    <sheet name="Sch.42" sheetId="47" r:id="rId47"/>
    <sheet name="Sch.43" sheetId="48" r:id="rId48"/>
    <sheet name="Sch.44" sheetId="49" r:id="rId49"/>
    <sheet name="Sch.45" sheetId="50" r:id="rId50"/>
    <sheet name="Sch.46" sheetId="51" r:id="rId51"/>
    <sheet name="Sch.47" sheetId="52" r:id="rId52"/>
    <sheet name="Sch.48" sheetId="53" r:id="rId53"/>
    <sheet name="Sch.49" sheetId="54" r:id="rId54"/>
    <sheet name="Sch.50" sheetId="55" r:id="rId55"/>
    <sheet name="Sch.51" sheetId="56" r:id="rId56"/>
    <sheet name="Sch.52" sheetId="88" r:id="rId57"/>
    <sheet name="Sch.53" sheetId="58" r:id="rId58"/>
    <sheet name="Sch.54" sheetId="59" r:id="rId59"/>
    <sheet name="Sch.55" sheetId="60" r:id="rId60"/>
    <sheet name="Sch.56" sheetId="61" r:id="rId61"/>
    <sheet name="Sch.56A" sheetId="62" r:id="rId62"/>
    <sheet name="Sch.56B" sheetId="63" r:id="rId63"/>
    <sheet name="Sch.56C" sheetId="64" r:id="rId64"/>
    <sheet name="Sch.57" sheetId="65" r:id="rId65"/>
    <sheet name="Sch.58" sheetId="66" r:id="rId66"/>
    <sheet name="Sch.59" sheetId="67" r:id="rId67"/>
    <sheet name="Sch.60" sheetId="89" r:id="rId68"/>
    <sheet name="Sch.61" sheetId="69" r:id="rId69"/>
    <sheet name="Sch.62" sheetId="90" r:id="rId70"/>
    <sheet name="Sch.63" sheetId="91" r:id="rId71"/>
    <sheet name="Sch.64" sheetId="92" r:id="rId72"/>
    <sheet name="Sch.65" sheetId="73" r:id="rId73"/>
    <sheet name="5Yr._Book" sheetId="74" r:id="rId74"/>
  </sheets>
  <externalReferences>
    <externalReference r:id="rId75"/>
  </externalReferences>
  <definedNames>
    <definedName name="_5YR._BOOK">'5Yr._Book'!$A$11:$D$452</definedName>
    <definedName name="_Key1" hidden="1">README!$A$34:$A$73</definedName>
    <definedName name="_Order1" hidden="1">255</definedName>
    <definedName name="_PG1">Sch.1!$D$58</definedName>
    <definedName name="_PG10">Sch.8!$A$65</definedName>
    <definedName name="_PG100">Sch.65!$B$55</definedName>
    <definedName name="_PG11">Sch.8!$A$130</definedName>
    <definedName name="_PG12">Sch.9!$A$61</definedName>
    <definedName name="_PG13">Sch.9!$A$133</definedName>
    <definedName name="_PG14">Sch.10!$A$67</definedName>
    <definedName name="_PG15">Sch.10!$F$67</definedName>
    <definedName name="_PG16">Sch.11!$A$61</definedName>
    <definedName name="_PG17">Sch.11!$A$118</definedName>
    <definedName name="_PG18">Sch.11!$A$175</definedName>
    <definedName name="_PG19">Sch.11!$A$228</definedName>
    <definedName name="_PG2">Sch.2!$B$42</definedName>
    <definedName name="_PG20">Sch.12!$A$60:$J$60</definedName>
    <definedName name="_PG21">Sch.12!$A$120:$J$120</definedName>
    <definedName name="_PG22">Sch.13!$A$62</definedName>
    <definedName name="_PG23">Sch.13!$A$126</definedName>
    <definedName name="_PG24">Sch.14!$A$52</definedName>
    <definedName name="_PG25">Sch.14!$A$104</definedName>
    <definedName name="_PG26">#REF!</definedName>
    <definedName name="_PG27">#REF!</definedName>
    <definedName name="_PG28">#REF!</definedName>
    <definedName name="_PG29" localSheetId="19">Sch.15!$A$52</definedName>
    <definedName name="_PG29" localSheetId="20">Sch.16!$A$52</definedName>
    <definedName name="_PG29" localSheetId="25">Sch.21!$A$52</definedName>
    <definedName name="_PG29" localSheetId="26">Sch.22!$A$52</definedName>
    <definedName name="_PG29" localSheetId="27">Sch.23!$A$52</definedName>
    <definedName name="_PG29" localSheetId="29">Sch.25!$A$52</definedName>
    <definedName name="_PG29" localSheetId="30">Sch.26!$A$52</definedName>
    <definedName name="_PG29" localSheetId="33">Sch.29!$A$52</definedName>
    <definedName name="_PG29" localSheetId="38">Sch.34!$A$52</definedName>
    <definedName name="_PG29" localSheetId="39">Sch.35!$A$52</definedName>
    <definedName name="_PG29" localSheetId="41">Sch.37!$A$52</definedName>
    <definedName name="_PG29" localSheetId="43">Sch.39!$A$52</definedName>
    <definedName name="_PG29" localSheetId="44">Sch.40!$A$52</definedName>
    <definedName name="_PG29" localSheetId="56">Sch.52!$A$52</definedName>
    <definedName name="_PG29" localSheetId="67">Sch.60!$A$52</definedName>
    <definedName name="_PG29" localSheetId="69">Sch.62!$A$52</definedName>
    <definedName name="_PG29" localSheetId="70">Sch.63!$A$52</definedName>
    <definedName name="_PG29" localSheetId="71">Sch.64!$A$52</definedName>
    <definedName name="_PG29">Sch.17!$A$52</definedName>
    <definedName name="_PG3">Sch.2!$B$77</definedName>
    <definedName name="_PG30">Sch.18!$A$55</definedName>
    <definedName name="_PG31" localSheetId="19">Sch.18!#REF!</definedName>
    <definedName name="_PG31" localSheetId="20">Sch.18!#REF!</definedName>
    <definedName name="_PG31" localSheetId="25">Sch.18!#REF!</definedName>
    <definedName name="_PG31" localSheetId="26">Sch.18!#REF!</definedName>
    <definedName name="_PG31" localSheetId="27">Sch.18!#REF!</definedName>
    <definedName name="_PG31" localSheetId="29">Sch.18!#REF!</definedName>
    <definedName name="_PG31" localSheetId="30">Sch.18!#REF!</definedName>
    <definedName name="_PG31" localSheetId="33">Sch.18!#REF!</definedName>
    <definedName name="_PG31" localSheetId="38">Sch.18!#REF!</definedName>
    <definedName name="_PG31" localSheetId="39">Sch.18!#REF!</definedName>
    <definedName name="_PG31" localSheetId="41">Sch.18!#REF!</definedName>
    <definedName name="_PG31" localSheetId="43">Sch.18!#REF!</definedName>
    <definedName name="_PG31" localSheetId="44">Sch.18!#REF!</definedName>
    <definedName name="_PG31" localSheetId="56">Sch.18!#REF!</definedName>
    <definedName name="_PG31" localSheetId="67">Sch.18!#REF!</definedName>
    <definedName name="_PG31" localSheetId="69">Sch.18!#REF!</definedName>
    <definedName name="_PG31" localSheetId="70">Sch.18!#REF!</definedName>
    <definedName name="_PG31" localSheetId="71">Sch.18!#REF!</definedName>
    <definedName name="_PG31">Sch.18!#REF!</definedName>
    <definedName name="_PG32">Sch.19!$A$72</definedName>
    <definedName name="_PG33">Sch.19!$I$72</definedName>
    <definedName name="_PG34">Sch.20!$B$70</definedName>
    <definedName name="_PG35">Sch.20!$J$70</definedName>
    <definedName name="_PG36">#REF!</definedName>
    <definedName name="_PG37">#REF!</definedName>
    <definedName name="_PG38">#REF!</definedName>
    <definedName name="_PG39">Sch.24!$A$62</definedName>
    <definedName name="_PG4">Sch.3!$E$57</definedName>
    <definedName name="_PG40">#REF!</definedName>
    <definedName name="_PG41">#REF!</definedName>
    <definedName name="_PG42">#REF!</definedName>
    <definedName name="_PG43">Sch.27!$A$51</definedName>
    <definedName name="_PG44">Sch.27!$A$108</definedName>
    <definedName name="_PG45">Sch.28!$A$53</definedName>
    <definedName name="_PG46">Sch.28!$A$106</definedName>
    <definedName name="_PG47">Sch.28!$A$147</definedName>
    <definedName name="_PG48">#REF!</definedName>
    <definedName name="_PG49">#REF!</definedName>
    <definedName name="_PG5">Sch.3!$S$57</definedName>
    <definedName name="_PG50">Sch.30!$A$52</definedName>
    <definedName name="_PG51">Sch.30!$I$52</definedName>
    <definedName name="_PG52">Sch.31!$A$69</definedName>
    <definedName name="_PG53">Sch.31!$F$69</definedName>
    <definedName name="_PG54">Sch.32!$A$51</definedName>
    <definedName name="_PG55">Sch.33!$B$48</definedName>
    <definedName name="_PG56">#REF!</definedName>
    <definedName name="_PG57">#REF!</definedName>
    <definedName name="_PG58" localSheetId="19">Sch.36!#REF!</definedName>
    <definedName name="_PG58" localSheetId="20">Sch.36!#REF!</definedName>
    <definedName name="_PG58" localSheetId="25">Sch.36!#REF!</definedName>
    <definedName name="_PG58" localSheetId="26">Sch.36!#REF!</definedName>
    <definedName name="_PG58" localSheetId="27">Sch.36!#REF!</definedName>
    <definedName name="_PG58" localSheetId="29">Sch.36!#REF!</definedName>
    <definedName name="_PG58" localSheetId="30">Sch.36!#REF!</definedName>
    <definedName name="_PG58" localSheetId="33">Sch.36!#REF!</definedName>
    <definedName name="_PG58" localSheetId="38">Sch.36!#REF!</definedName>
    <definedName name="_PG58" localSheetId="39">Sch.36!#REF!</definedName>
    <definedName name="_PG58" localSheetId="41">Sch.36!#REF!</definedName>
    <definedName name="_PG58" localSheetId="43">Sch.36!#REF!</definedName>
    <definedName name="_PG58" localSheetId="44">Sch.36!#REF!</definedName>
    <definedName name="_PG58" localSheetId="56">Sch.36!#REF!</definedName>
    <definedName name="_PG58" localSheetId="67">Sch.36!#REF!</definedName>
    <definedName name="_PG58" localSheetId="69">Sch.36!#REF!</definedName>
    <definedName name="_PG58" localSheetId="70">Sch.36!#REF!</definedName>
    <definedName name="_PG58" localSheetId="71">Sch.36!#REF!</definedName>
    <definedName name="_PG58">Sch.36!#REF!</definedName>
    <definedName name="_PG59" localSheetId="19">Sch.36!#REF!</definedName>
    <definedName name="_PG59" localSheetId="20">Sch.36!#REF!</definedName>
    <definedName name="_PG59" localSheetId="25">Sch.36!#REF!</definedName>
    <definedName name="_PG59" localSheetId="26">Sch.36!#REF!</definedName>
    <definedName name="_PG59" localSheetId="27">Sch.36!#REF!</definedName>
    <definedName name="_PG59" localSheetId="29">Sch.36!#REF!</definedName>
    <definedName name="_PG59" localSheetId="30">Sch.36!#REF!</definedName>
    <definedName name="_PG59" localSheetId="33">Sch.36!#REF!</definedName>
    <definedName name="_PG59" localSheetId="38">Sch.36!#REF!</definedName>
    <definedName name="_PG59" localSheetId="39">Sch.36!#REF!</definedName>
    <definedName name="_PG59" localSheetId="41">Sch.36!#REF!</definedName>
    <definedName name="_PG59" localSheetId="43">Sch.36!#REF!</definedName>
    <definedName name="_PG59" localSheetId="44">Sch.36!#REF!</definedName>
    <definedName name="_PG59" localSheetId="56">Sch.36!#REF!</definedName>
    <definedName name="_PG59" localSheetId="67">Sch.36!#REF!</definedName>
    <definedName name="_PG59" localSheetId="69">Sch.36!#REF!</definedName>
    <definedName name="_PG59" localSheetId="70">Sch.36!#REF!</definedName>
    <definedName name="_PG59" localSheetId="71">Sch.36!#REF!</definedName>
    <definedName name="_PG59">Sch.36!#REF!</definedName>
    <definedName name="_PG6">Sch.4!$B$45</definedName>
    <definedName name="_PG60">#REF!</definedName>
    <definedName name="_PG61">Sch.38!$A$66</definedName>
    <definedName name="_PG62">#REF!</definedName>
    <definedName name="_PG63">#REF!</definedName>
    <definedName name="_PG64">Sch.41!$A$69</definedName>
    <definedName name="_PG65">Sch.42!$A$63</definedName>
    <definedName name="_PG66">Sch.43!$A$55</definedName>
    <definedName name="_PG67">Sch.44!$A$53</definedName>
    <definedName name="_PG68" localSheetId="19">Sch.44!#REF!</definedName>
    <definedName name="_PG68" localSheetId="20">Sch.44!#REF!</definedName>
    <definedName name="_PG68" localSheetId="25">Sch.44!#REF!</definedName>
    <definedName name="_PG68" localSheetId="26">Sch.44!#REF!</definedName>
    <definedName name="_PG68" localSheetId="27">Sch.44!#REF!</definedName>
    <definedName name="_PG68" localSheetId="29">Sch.44!#REF!</definedName>
    <definedName name="_PG68" localSheetId="30">Sch.44!#REF!</definedName>
    <definedName name="_PG68" localSheetId="33">Sch.44!#REF!</definedName>
    <definedName name="_PG68" localSheetId="38">Sch.44!#REF!</definedName>
    <definedName name="_PG68" localSheetId="39">Sch.44!#REF!</definedName>
    <definedName name="_PG68" localSheetId="41">Sch.44!#REF!</definedName>
    <definedName name="_PG68" localSheetId="43">Sch.44!#REF!</definedName>
    <definedName name="_PG68" localSheetId="44">Sch.44!#REF!</definedName>
    <definedName name="_PG68" localSheetId="56">Sch.44!#REF!</definedName>
    <definedName name="_PG68" localSheetId="67">Sch.44!#REF!</definedName>
    <definedName name="_PG68" localSheetId="69">Sch.44!#REF!</definedName>
    <definedName name="_PG68" localSheetId="70">Sch.44!#REF!</definedName>
    <definedName name="_PG68" localSheetId="71">Sch.44!#REF!</definedName>
    <definedName name="_PG68">Sch.44!#REF!</definedName>
    <definedName name="_PG69">Sch.44!$A$106</definedName>
    <definedName name="_PG7">Sch.5!$B$52</definedName>
    <definedName name="_PG70" localSheetId="19">Sch.44!#REF!</definedName>
    <definedName name="_PG70" localSheetId="20">Sch.44!#REF!</definedName>
    <definedName name="_PG70" localSheetId="25">Sch.44!#REF!</definedName>
    <definedName name="_PG70" localSheetId="26">Sch.44!#REF!</definedName>
    <definedName name="_PG70" localSheetId="27">Sch.44!#REF!</definedName>
    <definedName name="_PG70" localSheetId="29">Sch.44!#REF!</definedName>
    <definedName name="_PG70" localSheetId="30">Sch.44!#REF!</definedName>
    <definedName name="_PG70" localSheetId="33">Sch.44!#REF!</definedName>
    <definedName name="_PG70" localSheetId="38">Sch.44!#REF!</definedName>
    <definedName name="_PG70" localSheetId="39">Sch.44!#REF!</definedName>
    <definedName name="_PG70" localSheetId="41">Sch.44!#REF!</definedName>
    <definedName name="_PG70" localSheetId="43">Sch.44!#REF!</definedName>
    <definedName name="_PG70" localSheetId="44">Sch.44!#REF!</definedName>
    <definedName name="_PG70" localSheetId="56">Sch.44!#REF!</definedName>
    <definedName name="_PG70" localSheetId="67">Sch.44!#REF!</definedName>
    <definedName name="_PG70" localSheetId="69">Sch.44!#REF!</definedName>
    <definedName name="_PG70" localSheetId="70">Sch.44!#REF!</definedName>
    <definedName name="_PG70" localSheetId="71">Sch.44!#REF!</definedName>
    <definedName name="_PG70">Sch.44!#REF!</definedName>
    <definedName name="_PG71">Sch.44!$A$152</definedName>
    <definedName name="_PG72" localSheetId="19">Sch.44!#REF!</definedName>
    <definedName name="_PG72" localSheetId="20">Sch.44!#REF!</definedName>
    <definedName name="_PG72" localSheetId="25">Sch.44!#REF!</definedName>
    <definedName name="_PG72" localSheetId="26">Sch.44!#REF!</definedName>
    <definedName name="_PG72" localSheetId="27">Sch.44!#REF!</definedName>
    <definedName name="_PG72" localSheetId="29">Sch.44!#REF!</definedName>
    <definedName name="_PG72" localSheetId="30">Sch.44!#REF!</definedName>
    <definedName name="_PG72" localSheetId="33">Sch.44!#REF!</definedName>
    <definedName name="_PG72" localSheetId="38">Sch.44!#REF!</definedName>
    <definedName name="_PG72" localSheetId="39">Sch.44!#REF!</definedName>
    <definedName name="_PG72" localSheetId="41">Sch.44!#REF!</definedName>
    <definedName name="_PG72" localSheetId="43">Sch.44!#REF!</definedName>
    <definedName name="_PG72" localSheetId="44">Sch.44!#REF!</definedName>
    <definedName name="_PG72" localSheetId="56">Sch.44!#REF!</definedName>
    <definedName name="_PG72" localSheetId="67">Sch.44!#REF!</definedName>
    <definedName name="_PG72" localSheetId="69">Sch.44!#REF!</definedName>
    <definedName name="_PG72" localSheetId="70">Sch.44!#REF!</definedName>
    <definedName name="_PG72" localSheetId="71">Sch.44!#REF!</definedName>
    <definedName name="_PG72">Sch.44!#REF!</definedName>
    <definedName name="_PG73">Sch.45!$F$64</definedName>
    <definedName name="_PG74">Sch.45!$L$64</definedName>
    <definedName name="_PG75">Sch.46!$B$56</definedName>
    <definedName name="_PG76">Sch.47!$A$69</definedName>
    <definedName name="_PG77">Sch.48!$A$62</definedName>
    <definedName name="_PG78">Sch.49!$A$60</definedName>
    <definedName name="_PG79">Sch.50!$A$59</definedName>
    <definedName name="_PG8">Sch.6!$B$66</definedName>
    <definedName name="_PG80">Sch.51!$A$67</definedName>
    <definedName name="_PG81">#REF!</definedName>
    <definedName name="_PG82">Sch.53!$A$68</definedName>
    <definedName name="_PG83">Sch.53!$A$135</definedName>
    <definedName name="_PG84">Sch.54!$A$56</definedName>
    <definedName name="_PG85">Sch.54!$C$56</definedName>
    <definedName name="_PG86">Sch.55!$A$67</definedName>
    <definedName name="_PG87">Sch.55!$D$67</definedName>
    <definedName name="_PG88">Sch.56!$A$63</definedName>
    <definedName name="_PG89">Sch.56A!$A$67</definedName>
    <definedName name="_PG9">Sch.7!$B$56</definedName>
    <definedName name="_PG90">Sch.56B!$A$60</definedName>
    <definedName name="_PG91">Sch.56C!$A$60</definedName>
    <definedName name="_PG92">Sch.57!$A$65</definedName>
    <definedName name="_PG93">Sch.58!$A$67</definedName>
    <definedName name="_PG94">Sch.59!$A$63</definedName>
    <definedName name="_PG95">#REF!</definedName>
    <definedName name="_PG96">Sch.61!$A$48</definedName>
    <definedName name="_PG97">#REF!</definedName>
    <definedName name="_PG98">#REF!</definedName>
    <definedName name="_PG99">#REF!</definedName>
    <definedName name="_PP49">#REF!</definedName>
    <definedName name="_Sort" hidden="1">README!$A$34:$A$73</definedName>
    <definedName name="COMMENTSPM">Comments!$B$82:$B$92</definedName>
    <definedName name="CONAMEDATE">'Data Sheet'!$A$46</definedName>
    <definedName name="CONAMEDATE2">'Data Sheet'!$A$48</definedName>
    <definedName name="CONAMEDATE3">'Data Sheet'!$A$50</definedName>
    <definedName name="CONAMEDATE4">'Data Sheet'!$A$52</definedName>
    <definedName name="CONAMEDATE5">'Data Sheet'!$A$54</definedName>
    <definedName name="CONAMEDATE6">'Data Sheet'!$A$56</definedName>
    <definedName name="CONAMEDATE7">'Data Sheet'!$A$58</definedName>
    <definedName name="COVER">Cover!$A$2:$J$46</definedName>
    <definedName name="COVERPM">Cover!$B$56:$B$65</definedName>
    <definedName name="DATA_SHEET">'Data Sheet'!$A$1</definedName>
    <definedName name="_xlnm.Print_Area" localSheetId="73">'5Yr._Book'!$A$1:$D$449</definedName>
    <definedName name="_xlnm.Print_Area" localSheetId="2">Cover!$A$2:$J$47</definedName>
    <definedName name="_xlnm.Print_Area" localSheetId="0">README!$A$1:$H$73</definedName>
    <definedName name="_xlnm.Print_Area" localSheetId="14">Sch.10!$A$1:$T$67</definedName>
    <definedName name="_xlnm.Print_Area" localSheetId="17">Sch.13!$A$1:$G$127</definedName>
    <definedName name="_xlnm.Print_Area" localSheetId="18">Sch.14!$A$1:$J$104</definedName>
    <definedName name="_xlnm.Print_Area" localSheetId="19">Sch.15!$A$1:$J$105</definedName>
    <definedName name="_xlnm.Print_Area" localSheetId="20">Sch.16!$A$1:$J$52</definedName>
    <definedName name="_xlnm.Print_Area" localSheetId="21">Sch.17!$A$1:$J$52</definedName>
    <definedName name="_xlnm.Print_Area" localSheetId="22">Sch.18!$A$1:$M$55</definedName>
    <definedName name="_xlnm.Print_Area" localSheetId="23">Sch.19!$A$1:$N$72</definedName>
    <definedName name="_xlnm.Print_Area" localSheetId="24">Sch.20!$A$1:$Q$70</definedName>
    <definedName name="_xlnm.Print_Area" localSheetId="25">Sch.21!$A$1:$J$52</definedName>
    <definedName name="_xlnm.Print_Area" localSheetId="26">Sch.22!$A$1:$J$52</definedName>
    <definedName name="_xlnm.Print_Area" localSheetId="27">Sch.23!$A$1:$J$52</definedName>
    <definedName name="_xlnm.Print_Area" localSheetId="28">Sch.24!$A$1:$G$62</definedName>
    <definedName name="_xlnm.Print_Area" localSheetId="29">Sch.25!$A$1:$J$52</definedName>
    <definedName name="_xlnm.Print_Area" localSheetId="30">Sch.26!$A$1:$J$105</definedName>
    <definedName name="_xlnm.Print_Area" localSheetId="33">Sch.29!$A$1:$J$105</definedName>
    <definedName name="_xlnm.Print_Area" localSheetId="7">Sch.3!$A$1:$Z$57</definedName>
    <definedName name="_xlnm.Print_Area" localSheetId="34">Sch.30!$A$1:$Q$52</definedName>
    <definedName name="_xlnm.Print_Area" localSheetId="35">Sch.31!$A$1:$M$69</definedName>
    <definedName name="_xlnm.Print_Area" localSheetId="36">Sch.32!$A$1:$F$51</definedName>
    <definedName name="_xlnm.Print_Area" localSheetId="37">Sch.33!$A$1:$H$48</definedName>
    <definedName name="_xlnm.Print_Area" localSheetId="38">Sch.34!$A$1:$J$52</definedName>
    <definedName name="_xlnm.Print_Area" localSheetId="39">Sch.35!$A$1:$J$52</definedName>
    <definedName name="_xlnm.Print_Area" localSheetId="40">Sch.36!$A$1:$M$115</definedName>
    <definedName name="_xlnm.Print_Area" localSheetId="41">Sch.37!$A$1:$J$105</definedName>
    <definedName name="_xlnm.Print_Area" localSheetId="42">Sch.38!$A$1:$H$67</definedName>
    <definedName name="_xlnm.Print_Area" localSheetId="43">Sch.39!$A$1:$J$52</definedName>
    <definedName name="_xlnm.Print_Area" localSheetId="44">Sch.40!$A$1:$J$52</definedName>
    <definedName name="_xlnm.Print_Area" localSheetId="45">Sch.41!$A$1:$E$69</definedName>
    <definedName name="_xlnm.Print_Area" localSheetId="46">Sch.42!$A$1:$E$63</definedName>
    <definedName name="_xlnm.Print_Area" localSheetId="47">Sch.43!$A$1:$D$55</definedName>
    <definedName name="_xlnm.Print_Area" localSheetId="48">Sch.44!$A$1:$I$152</definedName>
    <definedName name="_xlnm.Print_Area" localSheetId="49">Sch.45!$A$1:$R$64</definedName>
    <definedName name="_xlnm.Print_Area" localSheetId="50">Sch.46!$A$1:$D$56</definedName>
    <definedName name="_xlnm.Print_Area" localSheetId="51">Sch.47!$A$1:$J$69</definedName>
    <definedName name="_xlnm.Print_Area" localSheetId="52">Sch.48!$A$1:$E$62</definedName>
    <definedName name="_xlnm.Print_Area" localSheetId="53">Sch.49!$A$1:$E$60</definedName>
    <definedName name="_xlnm.Print_Area" localSheetId="54">Sch.50!$A$1:$H$59</definedName>
    <definedName name="_xlnm.Print_Area" localSheetId="55">Sch.51!$A$1:$O$67</definedName>
    <definedName name="_xlnm.Print_Area" localSheetId="56">Sch.52!$A$1:$J$52</definedName>
    <definedName name="_xlnm.Print_Area" localSheetId="58">Sch.54!$A$1:$I$56</definedName>
    <definedName name="_xlnm.Print_Area" localSheetId="59">Sch.55!$A$1:$L$67</definedName>
    <definedName name="_xlnm.Print_Area" localSheetId="60">Sch.56!$A$1:$C$63</definedName>
    <definedName name="_xlnm.Print_Area" localSheetId="61">Sch.56A!$A$1:$G$67</definedName>
    <definedName name="_xlnm.Print_Area" localSheetId="62">Sch.56B!$A$1:$E$60</definedName>
    <definedName name="_xlnm.Print_Area" localSheetId="63">Sch.56C!$A$1:$E$60</definedName>
    <definedName name="_xlnm.Print_Area" localSheetId="64">Sch.57!$A$1:$G$65</definedName>
    <definedName name="_xlnm.Print_Area" localSheetId="65">Sch.58!$A$1:$G$67</definedName>
    <definedName name="_xlnm.Print_Area" localSheetId="66">Sch.59!$A$1:$G$63</definedName>
    <definedName name="_xlnm.Print_Area" localSheetId="10">Sch.6!$A$1:$E$66</definedName>
    <definedName name="_xlnm.Print_Area" localSheetId="67">Sch.60!$A$1:$J$52</definedName>
    <definedName name="_xlnm.Print_Area" localSheetId="68">Sch.61!$A$1:$J$48</definedName>
    <definedName name="_xlnm.Print_Area" localSheetId="69">Sch.62!$A$1:$J$52</definedName>
    <definedName name="_xlnm.Print_Area" localSheetId="70">Sch.63!$A$1:$J$52</definedName>
    <definedName name="_xlnm.Print_Area" localSheetId="71">Sch.64!$A$1:$J$52</definedName>
    <definedName name="_xlnm.Print_Area" localSheetId="72">Sch.65!$A$1:$I$55</definedName>
    <definedName name="_xlnm.Print_Area" localSheetId="11">Sch.7!$A$1:$D$57</definedName>
    <definedName name="_xlnm.Print_Area" localSheetId="12">Sch.8!$A$1:$C$130</definedName>
    <definedName name="_xlnm.Print_Area" localSheetId="13">Sch.9!$A$1:$H$133</definedName>
    <definedName name="PRINTALL">'Data Sheet'!$C$66:$C$135</definedName>
    <definedName name="SCH.1">Sch.1!$A$3:$F$58</definedName>
    <definedName name="SCH.10">Sch.10!$A$1:$T$67</definedName>
    <definedName name="SCH.11">Sch.11!$A$1:$G$228</definedName>
    <definedName name="SCH.12">Sch.12!$A$1:$J$120</definedName>
    <definedName name="SCH.13">Sch.13!$B$1:$G$126</definedName>
    <definedName name="SCH.14">Sch.14!$A$1:$J$104</definedName>
    <definedName name="SCH.15">#REF!</definedName>
    <definedName name="SCH.16">#REF!</definedName>
    <definedName name="SCH.17" localSheetId="19">Sch.15!$A$1:$J$52</definedName>
    <definedName name="SCH.17" localSheetId="20">Sch.16!$A$1:$J$52</definedName>
    <definedName name="SCH.17" localSheetId="25">Sch.21!$A$1:$J$52</definedName>
    <definedName name="SCH.17" localSheetId="26">Sch.22!$A$1:$J$52</definedName>
    <definedName name="SCH.17" localSheetId="27">Sch.23!$A$1:$J$52</definedName>
    <definedName name="SCH.17" localSheetId="29">Sch.25!$A$1:$J$52</definedName>
    <definedName name="SCH.17" localSheetId="30">Sch.26!$A$1:$J$52</definedName>
    <definedName name="SCH.17" localSheetId="33">Sch.29!$A$1:$J$52</definedName>
    <definedName name="SCH.17" localSheetId="38">Sch.34!$A$1:$J$52</definedName>
    <definedName name="SCH.17" localSheetId="39">Sch.35!$A$1:$J$52</definedName>
    <definedName name="SCH.17" localSheetId="41">Sch.37!$A$1:$J$52</definedName>
    <definedName name="SCH.17" localSheetId="43">Sch.39!$A$1:$J$52</definedName>
    <definedName name="SCH.17" localSheetId="44">Sch.40!$A$1:$J$52</definedName>
    <definedName name="SCH.17" localSheetId="56">Sch.52!$A$1:$J$52</definedName>
    <definedName name="SCH.17" localSheetId="67">Sch.60!$A$1:$J$52</definedName>
    <definedName name="SCH.17" localSheetId="69">Sch.62!$A$1:$J$52</definedName>
    <definedName name="SCH.17" localSheetId="70">Sch.63!$A$1:$J$52</definedName>
    <definedName name="SCH.17" localSheetId="71">Sch.64!$A$1:$J$52</definedName>
    <definedName name="SCH.17">Sch.17!$A$1:$J$52</definedName>
    <definedName name="SCH.18">Sch.18!$A$1:$M$55</definedName>
    <definedName name="SCH.19">Sch.19!$A$1:$N$72</definedName>
    <definedName name="SCH.2">Sch.2!$A$1:$C$77</definedName>
    <definedName name="SCH.20">Sch.20!$B$1:$Q$70</definedName>
    <definedName name="SCH.21">#REF!</definedName>
    <definedName name="SCH.22">#REF!</definedName>
    <definedName name="SCH.23">#REF!</definedName>
    <definedName name="SCH.24">Sch.24!$A$1:$G$62</definedName>
    <definedName name="SCH.25">#REF!</definedName>
    <definedName name="SCH.26">#REF!</definedName>
    <definedName name="SCH.27">Sch.27!$A$1:$H$108</definedName>
    <definedName name="SCH.28">Sch.28!$A$1:$H$147</definedName>
    <definedName name="SCH.29">#REF!</definedName>
    <definedName name="SCH.3">Sch.3!$A$1:$Z$57</definedName>
    <definedName name="SCH.30">Sch.30!$A$1:$Q$52</definedName>
    <definedName name="SCH.31">Sch.31!$A$1:$M$69</definedName>
    <definedName name="SCH.32">Sch.32!$A$1:$F$51</definedName>
    <definedName name="SCH.33">Sch.33!$B$1:$H$48</definedName>
    <definedName name="SCH.34">#REF!</definedName>
    <definedName name="SCH.35">#REF!</definedName>
    <definedName name="SCH.36">Sch.36!$A$1:$M$42</definedName>
    <definedName name="SCH.37">#REF!</definedName>
    <definedName name="SCH.38">Sch.38!$A$1:$H$66</definedName>
    <definedName name="SCH.39">#REF!</definedName>
    <definedName name="SCH.4">Sch.4!$A$1:$C$45</definedName>
    <definedName name="SCH.40">#REF!</definedName>
    <definedName name="SCH.41">Sch.41!$A$1:$E$69</definedName>
    <definedName name="SCH.42">Sch.42!$A$1:$E$63</definedName>
    <definedName name="SCH.43">Sch.43!$A$1:$D$55</definedName>
    <definedName name="SCH.44">Sch.44!$A$1:$I$152</definedName>
    <definedName name="SCH.45">Sch.45!$A$1:$R$64</definedName>
    <definedName name="SCH.46">Sch.46!$A$1:$D$56</definedName>
    <definedName name="SCH.47">Sch.47!$A$1:$J$69</definedName>
    <definedName name="SCH.48">Sch.48!$A$1:$E$62</definedName>
    <definedName name="SCH.49">Sch.49!$A$1:$E$60</definedName>
    <definedName name="SCH.5">Sch.5!$A$1:$D$52</definedName>
    <definedName name="SCH.50">Sch.50!$A$1:$H$58</definedName>
    <definedName name="SCH.51">Sch.51!$A$1:$O$67</definedName>
    <definedName name="SCH.52">#REF!</definedName>
    <definedName name="SCH.53">Sch.53!$A$1:$C$135</definedName>
    <definedName name="SCH.54">Sch.54!$A$1:$I$56</definedName>
    <definedName name="SCH.55">Sch.55!$A$1:$L$67</definedName>
    <definedName name="SCH.56">Sch.56!$A$1:$C$63</definedName>
    <definedName name="SCH.56A">Sch.56A!$A$1:$G$67</definedName>
    <definedName name="SCH.56B">Sch.56B!$A$1:$E$60</definedName>
    <definedName name="SCH.56C">Sch.56C!$A$1:$E$60</definedName>
    <definedName name="SCH.57">Sch.57!$A$1</definedName>
    <definedName name="SCH.58">Sch.58!$A$1</definedName>
    <definedName name="SCH.59">Sch.59!$A$1</definedName>
    <definedName name="SCH.60">#REF!</definedName>
    <definedName name="SCH.61">Sch.61!$A$1</definedName>
    <definedName name="SCH.62">#REF!</definedName>
    <definedName name="SCH.63">#REF!</definedName>
    <definedName name="SCH.64">#REF!</definedName>
    <definedName name="SCH.65">Sch.65!$A$1</definedName>
    <definedName name="SCH.7">Sch.7!$A$1:$D$56</definedName>
    <definedName name="SCH.8">Sch.8!$A$1:$C$130</definedName>
    <definedName name="SCH.9">Sch.9!$A$1:$H$133</definedName>
    <definedName name="SCH10PM" localSheetId="19">Sch.10!#REF!</definedName>
    <definedName name="SCH10PM" localSheetId="20">Sch.10!#REF!</definedName>
    <definedName name="SCH10PM" localSheetId="25">Sch.10!#REF!</definedName>
    <definedName name="SCH10PM" localSheetId="26">Sch.10!#REF!</definedName>
    <definedName name="SCH10PM" localSheetId="27">Sch.10!#REF!</definedName>
    <definedName name="SCH10PM" localSheetId="29">Sch.10!#REF!</definedName>
    <definedName name="SCH10PM" localSheetId="30">Sch.10!#REF!</definedName>
    <definedName name="SCH10PM" localSheetId="33">Sch.10!#REF!</definedName>
    <definedName name="SCH10PM" localSheetId="38">Sch.10!#REF!</definedName>
    <definedName name="SCH10PM" localSheetId="39">Sch.10!#REF!</definedName>
    <definedName name="SCH10PM" localSheetId="41">Sch.10!#REF!</definedName>
    <definedName name="SCH10PM" localSheetId="43">Sch.10!#REF!</definedName>
    <definedName name="SCH10PM" localSheetId="44">Sch.10!#REF!</definedName>
    <definedName name="SCH10PM" localSheetId="56">Sch.10!#REF!</definedName>
    <definedName name="SCH10PM" localSheetId="67">Sch.10!#REF!</definedName>
    <definedName name="SCH10PM" localSheetId="69">Sch.10!#REF!</definedName>
    <definedName name="SCH10PM" localSheetId="70">Sch.10!#REF!</definedName>
    <definedName name="SCH10PM" localSheetId="71">Sch.10!#REF!</definedName>
    <definedName name="SCH10PM">Sch.10!#REF!</definedName>
    <definedName name="SCH11PM" localSheetId="19">Sch.11!#REF!</definedName>
    <definedName name="SCH11PM" localSheetId="20">Sch.11!#REF!</definedName>
    <definedName name="SCH11PM" localSheetId="25">Sch.11!#REF!</definedName>
    <definedName name="SCH11PM" localSheetId="26">Sch.11!#REF!</definedName>
    <definedName name="SCH11PM" localSheetId="27">Sch.11!#REF!</definedName>
    <definedName name="SCH11PM" localSheetId="29">Sch.11!#REF!</definedName>
    <definedName name="SCH11PM" localSheetId="30">Sch.11!#REF!</definedName>
    <definedName name="SCH11PM" localSheetId="33">Sch.11!#REF!</definedName>
    <definedName name="SCH11PM" localSheetId="38">Sch.11!#REF!</definedName>
    <definedName name="SCH11PM" localSheetId="39">Sch.11!#REF!</definedName>
    <definedName name="SCH11PM" localSheetId="41">Sch.11!#REF!</definedName>
    <definedName name="SCH11PM" localSheetId="43">Sch.11!#REF!</definedName>
    <definedName name="SCH11PM" localSheetId="44">Sch.11!#REF!</definedName>
    <definedName name="SCH11PM" localSheetId="56">Sch.11!#REF!</definedName>
    <definedName name="SCH11PM" localSheetId="67">Sch.11!#REF!</definedName>
    <definedName name="SCH11PM" localSheetId="69">Sch.11!#REF!</definedName>
    <definedName name="SCH11PM" localSheetId="70">Sch.11!#REF!</definedName>
    <definedName name="SCH11PM" localSheetId="71">Sch.11!#REF!</definedName>
    <definedName name="SCH11PM">Sch.11!#REF!</definedName>
    <definedName name="SCH12PM" localSheetId="19">Sch.12!#REF!</definedName>
    <definedName name="SCH12PM" localSheetId="20">Sch.12!#REF!</definedName>
    <definedName name="SCH12PM" localSheetId="25">Sch.12!#REF!</definedName>
    <definedName name="SCH12PM" localSheetId="26">Sch.12!#REF!</definedName>
    <definedName name="SCH12PM" localSheetId="27">Sch.12!#REF!</definedName>
    <definedName name="SCH12PM" localSheetId="29">Sch.12!#REF!</definedName>
    <definedName name="SCH12PM" localSheetId="30">Sch.12!#REF!</definedName>
    <definedName name="SCH12PM" localSheetId="33">Sch.12!#REF!</definedName>
    <definedName name="SCH12PM" localSheetId="38">Sch.12!#REF!</definedName>
    <definedName name="SCH12PM" localSheetId="39">Sch.12!#REF!</definedName>
    <definedName name="SCH12PM" localSheetId="41">Sch.12!#REF!</definedName>
    <definedName name="SCH12PM" localSheetId="43">Sch.12!#REF!</definedName>
    <definedName name="SCH12PM" localSheetId="44">Sch.12!#REF!</definedName>
    <definedName name="SCH12PM" localSheetId="56">Sch.12!#REF!</definedName>
    <definedName name="SCH12PM" localSheetId="67">Sch.12!#REF!</definedName>
    <definedName name="SCH12PM" localSheetId="69">Sch.12!#REF!</definedName>
    <definedName name="SCH12PM" localSheetId="70">Sch.12!#REF!</definedName>
    <definedName name="SCH12PM" localSheetId="71">Sch.12!#REF!</definedName>
    <definedName name="SCH12PM">Sch.12!#REF!</definedName>
    <definedName name="SCH13PM" localSheetId="19">Sch.13!#REF!</definedName>
    <definedName name="SCH13PM" localSheetId="20">Sch.13!#REF!</definedName>
    <definedName name="SCH13PM" localSheetId="25">Sch.13!#REF!</definedName>
    <definedName name="SCH13PM" localSheetId="26">Sch.13!#REF!</definedName>
    <definedName name="SCH13PM" localSheetId="27">Sch.13!#REF!</definedName>
    <definedName name="SCH13PM" localSheetId="29">Sch.13!#REF!</definedName>
    <definedName name="SCH13PM" localSheetId="30">Sch.13!#REF!</definedName>
    <definedName name="SCH13PM" localSheetId="33">Sch.13!#REF!</definedName>
    <definedName name="SCH13PM" localSheetId="38">Sch.13!#REF!</definedName>
    <definedName name="SCH13PM" localSheetId="39">Sch.13!#REF!</definedName>
    <definedName name="SCH13PM" localSheetId="41">Sch.13!#REF!</definedName>
    <definedName name="SCH13PM" localSheetId="43">Sch.13!#REF!</definedName>
    <definedName name="SCH13PM" localSheetId="44">Sch.13!#REF!</definedName>
    <definedName name="SCH13PM" localSheetId="56">Sch.13!#REF!</definedName>
    <definedName name="SCH13PM" localSheetId="67">Sch.13!#REF!</definedName>
    <definedName name="SCH13PM" localSheetId="69">Sch.13!#REF!</definedName>
    <definedName name="SCH13PM" localSheetId="70">Sch.13!#REF!</definedName>
    <definedName name="SCH13PM" localSheetId="71">Sch.13!#REF!</definedName>
    <definedName name="SCH13PM">Sch.13!#REF!</definedName>
    <definedName name="SCH14PM" localSheetId="19">Sch.14!#REF!</definedName>
    <definedName name="SCH14PM" localSheetId="20">Sch.14!#REF!</definedName>
    <definedName name="SCH14PM" localSheetId="25">Sch.14!#REF!</definedName>
    <definedName name="SCH14PM" localSheetId="26">Sch.14!#REF!</definedName>
    <definedName name="SCH14PM" localSheetId="27">Sch.14!#REF!</definedName>
    <definedName name="SCH14PM" localSheetId="29">Sch.14!#REF!</definedName>
    <definedName name="SCH14PM" localSheetId="30">Sch.14!#REF!</definedName>
    <definedName name="SCH14PM" localSheetId="33">Sch.14!#REF!</definedName>
    <definedName name="SCH14PM" localSheetId="38">Sch.14!#REF!</definedName>
    <definedName name="SCH14PM" localSheetId="39">Sch.14!#REF!</definedName>
    <definedName name="SCH14PM" localSheetId="41">Sch.14!#REF!</definedName>
    <definedName name="SCH14PM" localSheetId="43">Sch.14!#REF!</definedName>
    <definedName name="SCH14PM" localSheetId="44">Sch.14!#REF!</definedName>
    <definedName name="SCH14PM" localSheetId="56">Sch.14!#REF!</definedName>
    <definedName name="SCH14PM" localSheetId="67">Sch.14!#REF!</definedName>
    <definedName name="SCH14PM" localSheetId="69">Sch.14!#REF!</definedName>
    <definedName name="SCH14PM" localSheetId="70">Sch.14!#REF!</definedName>
    <definedName name="SCH14PM" localSheetId="71">Sch.14!#REF!</definedName>
    <definedName name="SCH14PM">Sch.14!#REF!</definedName>
    <definedName name="SCH15PM" localSheetId="19">#REF!</definedName>
    <definedName name="SCH15PM" localSheetId="20">#REF!</definedName>
    <definedName name="SCH15PM" localSheetId="25">#REF!</definedName>
    <definedName name="SCH15PM" localSheetId="26">#REF!</definedName>
    <definedName name="SCH15PM" localSheetId="27">#REF!</definedName>
    <definedName name="SCH15PM" localSheetId="29">#REF!</definedName>
    <definedName name="SCH15PM" localSheetId="30">#REF!</definedName>
    <definedName name="SCH15PM" localSheetId="33">#REF!</definedName>
    <definedName name="SCH15PM" localSheetId="38">#REF!</definedName>
    <definedName name="SCH15PM" localSheetId="39">#REF!</definedName>
    <definedName name="SCH15PM" localSheetId="41">#REF!</definedName>
    <definedName name="SCH15PM" localSheetId="43">#REF!</definedName>
    <definedName name="SCH15PM" localSheetId="44">#REF!</definedName>
    <definedName name="SCH15PM" localSheetId="56">#REF!</definedName>
    <definedName name="SCH15PM" localSheetId="67">#REF!</definedName>
    <definedName name="SCH15PM" localSheetId="69">#REF!</definedName>
    <definedName name="SCH15PM" localSheetId="70">#REF!</definedName>
    <definedName name="SCH15PM" localSheetId="71">#REF!</definedName>
    <definedName name="SCH15PM">#REF!</definedName>
    <definedName name="SCH16PM" localSheetId="19">#REF!</definedName>
    <definedName name="SCH16PM" localSheetId="20">#REF!</definedName>
    <definedName name="SCH16PM" localSheetId="25">#REF!</definedName>
    <definedName name="SCH16PM" localSheetId="26">#REF!</definedName>
    <definedName name="SCH16PM" localSheetId="27">#REF!</definedName>
    <definedName name="SCH16PM" localSheetId="29">#REF!</definedName>
    <definedName name="SCH16PM" localSheetId="30">#REF!</definedName>
    <definedName name="SCH16PM" localSheetId="33">#REF!</definedName>
    <definedName name="SCH16PM" localSheetId="38">#REF!</definedName>
    <definedName name="SCH16PM" localSheetId="39">#REF!</definedName>
    <definedName name="SCH16PM" localSheetId="41">#REF!</definedName>
    <definedName name="SCH16PM" localSheetId="43">#REF!</definedName>
    <definedName name="SCH16PM" localSheetId="44">#REF!</definedName>
    <definedName name="SCH16PM" localSheetId="56">#REF!</definedName>
    <definedName name="SCH16PM" localSheetId="67">#REF!</definedName>
    <definedName name="SCH16PM" localSheetId="69">#REF!</definedName>
    <definedName name="SCH16PM" localSheetId="70">#REF!</definedName>
    <definedName name="SCH16PM" localSheetId="71">#REF!</definedName>
    <definedName name="SCH16PM">#REF!</definedName>
    <definedName name="SCH17PM" localSheetId="19">Sch.15!#REF!</definedName>
    <definedName name="SCH17PM" localSheetId="20">Sch.16!#REF!</definedName>
    <definedName name="SCH17PM" localSheetId="25">Sch.21!#REF!</definedName>
    <definedName name="SCH17PM" localSheetId="26">Sch.22!#REF!</definedName>
    <definedName name="SCH17PM" localSheetId="27">Sch.23!#REF!</definedName>
    <definedName name="SCH17PM" localSheetId="29">Sch.25!#REF!</definedName>
    <definedName name="SCH17PM" localSheetId="30">Sch.26!#REF!</definedName>
    <definedName name="SCH17PM" localSheetId="33">Sch.29!#REF!</definedName>
    <definedName name="SCH17PM" localSheetId="38">Sch.34!#REF!</definedName>
    <definedName name="SCH17PM" localSheetId="39">Sch.35!#REF!</definedName>
    <definedName name="SCH17PM" localSheetId="41">Sch.37!#REF!</definedName>
    <definedName name="SCH17PM" localSheetId="43">Sch.39!#REF!</definedName>
    <definedName name="SCH17PM" localSheetId="44">Sch.40!#REF!</definedName>
    <definedName name="SCH17PM" localSheetId="56">Sch.52!#REF!</definedName>
    <definedName name="SCH17PM" localSheetId="67">Sch.60!#REF!</definedName>
    <definedName name="SCH17PM" localSheetId="69">Sch.62!#REF!</definedName>
    <definedName name="SCH17PM" localSheetId="70">Sch.63!#REF!</definedName>
    <definedName name="SCH17PM" localSheetId="71">Sch.64!#REF!</definedName>
    <definedName name="SCH17PM">Sch.17!#REF!</definedName>
    <definedName name="SCH18PM" localSheetId="19">Sch.18!#REF!</definedName>
    <definedName name="SCH18PM" localSheetId="20">Sch.18!#REF!</definedName>
    <definedName name="SCH18PM" localSheetId="25">Sch.18!#REF!</definedName>
    <definedName name="SCH18PM" localSheetId="26">Sch.18!#REF!</definedName>
    <definedName name="SCH18PM" localSheetId="27">Sch.18!#REF!</definedName>
    <definedName name="SCH18PM" localSheetId="29">Sch.18!#REF!</definedName>
    <definedName name="SCH18PM" localSheetId="30">Sch.18!#REF!</definedName>
    <definedName name="SCH18PM" localSheetId="33">Sch.18!#REF!</definedName>
    <definedName name="SCH18PM" localSheetId="38">Sch.18!#REF!</definedName>
    <definedName name="SCH18PM" localSheetId="39">Sch.18!#REF!</definedName>
    <definedName name="SCH18PM" localSheetId="41">Sch.18!#REF!</definedName>
    <definedName name="SCH18PM" localSheetId="43">Sch.18!#REF!</definedName>
    <definedName name="SCH18PM" localSheetId="44">Sch.18!#REF!</definedName>
    <definedName name="SCH18PM" localSheetId="56">Sch.18!#REF!</definedName>
    <definedName name="SCH18PM" localSheetId="67">Sch.18!#REF!</definedName>
    <definedName name="SCH18PM" localSheetId="69">Sch.18!#REF!</definedName>
    <definedName name="SCH18PM" localSheetId="70">Sch.18!#REF!</definedName>
    <definedName name="SCH18PM" localSheetId="71">Sch.18!#REF!</definedName>
    <definedName name="SCH18PM">Sch.18!#REF!</definedName>
    <definedName name="SCH19PM" localSheetId="19">Sch.19!#REF!</definedName>
    <definedName name="SCH19PM" localSheetId="20">Sch.19!#REF!</definedName>
    <definedName name="SCH19PM" localSheetId="25">Sch.19!#REF!</definedName>
    <definedName name="SCH19PM" localSheetId="26">Sch.19!#REF!</definedName>
    <definedName name="SCH19PM" localSheetId="27">Sch.19!#REF!</definedName>
    <definedName name="SCH19PM" localSheetId="29">Sch.19!#REF!</definedName>
    <definedName name="SCH19PM" localSheetId="30">Sch.19!#REF!</definedName>
    <definedName name="SCH19PM" localSheetId="33">Sch.19!#REF!</definedName>
    <definedName name="SCH19PM" localSheetId="38">Sch.19!#REF!</definedName>
    <definedName name="SCH19PM" localSheetId="39">Sch.19!#REF!</definedName>
    <definedName name="SCH19PM" localSheetId="41">Sch.19!#REF!</definedName>
    <definedName name="SCH19PM" localSheetId="43">Sch.19!#REF!</definedName>
    <definedName name="SCH19PM" localSheetId="44">Sch.19!#REF!</definedName>
    <definedName name="SCH19PM" localSheetId="56">Sch.19!#REF!</definedName>
    <definedName name="SCH19PM" localSheetId="67">Sch.19!#REF!</definedName>
    <definedName name="SCH19PM" localSheetId="69">Sch.19!#REF!</definedName>
    <definedName name="SCH19PM" localSheetId="70">Sch.19!#REF!</definedName>
    <definedName name="SCH19PM" localSheetId="71">Sch.19!#REF!</definedName>
    <definedName name="SCH19PM">Sch.19!#REF!</definedName>
    <definedName name="SCH1PM">Sch.1!$C$70:$C$80</definedName>
    <definedName name="SCH20PM" localSheetId="19">Sch.20!#REF!</definedName>
    <definedName name="SCH20PM" localSheetId="20">Sch.20!#REF!</definedName>
    <definedName name="SCH20PM" localSheetId="25">Sch.20!#REF!</definedName>
    <definedName name="SCH20PM" localSheetId="26">Sch.20!#REF!</definedName>
    <definedName name="SCH20PM" localSheetId="27">Sch.20!#REF!</definedName>
    <definedName name="SCH20PM" localSheetId="29">Sch.20!#REF!</definedName>
    <definedName name="SCH20PM" localSheetId="30">Sch.20!#REF!</definedName>
    <definedName name="SCH20PM" localSheetId="33">Sch.20!#REF!</definedName>
    <definedName name="SCH20PM" localSheetId="38">Sch.20!#REF!</definedName>
    <definedName name="SCH20PM" localSheetId="39">Sch.20!#REF!</definedName>
    <definedName name="SCH20PM" localSheetId="41">Sch.20!#REF!</definedName>
    <definedName name="SCH20PM" localSheetId="43">Sch.20!#REF!</definedName>
    <definedName name="SCH20PM" localSheetId="44">Sch.20!#REF!</definedName>
    <definedName name="SCH20PM" localSheetId="56">Sch.20!#REF!</definedName>
    <definedName name="SCH20PM" localSheetId="67">Sch.20!#REF!</definedName>
    <definedName name="SCH20PM" localSheetId="69">Sch.20!#REF!</definedName>
    <definedName name="SCH20PM" localSheetId="70">Sch.20!#REF!</definedName>
    <definedName name="SCH20PM" localSheetId="71">Sch.20!#REF!</definedName>
    <definedName name="SCH20PM">Sch.20!#REF!</definedName>
    <definedName name="SCH21PM" localSheetId="19">#REF!</definedName>
    <definedName name="SCH21PM" localSheetId="20">#REF!</definedName>
    <definedName name="SCH21PM" localSheetId="25">#REF!</definedName>
    <definedName name="SCH21PM" localSheetId="26">#REF!</definedName>
    <definedName name="SCH21PM" localSheetId="27">#REF!</definedName>
    <definedName name="SCH21PM" localSheetId="29">#REF!</definedName>
    <definedName name="SCH21PM" localSheetId="30">#REF!</definedName>
    <definedName name="SCH21PM" localSheetId="33">#REF!</definedName>
    <definedName name="SCH21PM" localSheetId="38">#REF!</definedName>
    <definedName name="SCH21PM" localSheetId="39">#REF!</definedName>
    <definedName name="SCH21PM" localSheetId="41">#REF!</definedName>
    <definedName name="SCH21PM" localSheetId="43">#REF!</definedName>
    <definedName name="SCH21PM" localSheetId="44">#REF!</definedName>
    <definedName name="SCH21PM" localSheetId="56">#REF!</definedName>
    <definedName name="SCH21PM" localSheetId="67">#REF!</definedName>
    <definedName name="SCH21PM" localSheetId="69">#REF!</definedName>
    <definedName name="SCH21PM" localSheetId="70">#REF!</definedName>
    <definedName name="SCH21PM" localSheetId="71">#REF!</definedName>
    <definedName name="SCH21PM">#REF!</definedName>
    <definedName name="SCH22PM" localSheetId="19">#REF!</definedName>
    <definedName name="SCH22PM" localSheetId="20">#REF!</definedName>
    <definedName name="SCH22PM" localSheetId="25">#REF!</definedName>
    <definedName name="SCH22PM" localSheetId="26">#REF!</definedName>
    <definedName name="SCH22PM" localSheetId="27">#REF!</definedName>
    <definedName name="SCH22PM" localSheetId="29">#REF!</definedName>
    <definedName name="SCH22PM" localSheetId="30">#REF!</definedName>
    <definedName name="SCH22PM" localSheetId="33">#REF!</definedName>
    <definedName name="SCH22PM" localSheetId="38">#REF!</definedName>
    <definedName name="SCH22PM" localSheetId="39">#REF!</definedName>
    <definedName name="SCH22PM" localSheetId="41">#REF!</definedName>
    <definedName name="SCH22PM" localSheetId="43">#REF!</definedName>
    <definedName name="SCH22PM" localSheetId="44">#REF!</definedName>
    <definedName name="SCH22PM" localSheetId="56">#REF!</definedName>
    <definedName name="SCH22PM" localSheetId="67">#REF!</definedName>
    <definedName name="SCH22PM" localSheetId="69">#REF!</definedName>
    <definedName name="SCH22PM" localSheetId="70">#REF!</definedName>
    <definedName name="SCH22PM" localSheetId="71">#REF!</definedName>
    <definedName name="SCH22PM">#REF!</definedName>
    <definedName name="SCH23PM" localSheetId="19">#REF!</definedName>
    <definedName name="SCH23PM" localSheetId="20">#REF!</definedName>
    <definedName name="SCH23PM" localSheetId="25">#REF!</definedName>
    <definedName name="SCH23PM" localSheetId="26">#REF!</definedName>
    <definedName name="SCH23PM" localSheetId="27">#REF!</definedName>
    <definedName name="SCH23PM" localSheetId="29">#REF!</definedName>
    <definedName name="SCH23PM" localSheetId="30">#REF!</definedName>
    <definedName name="SCH23PM" localSheetId="33">#REF!</definedName>
    <definedName name="SCH23PM" localSheetId="38">#REF!</definedName>
    <definedName name="SCH23PM" localSheetId="39">#REF!</definedName>
    <definedName name="SCH23PM" localSheetId="41">#REF!</definedName>
    <definedName name="SCH23PM" localSheetId="43">#REF!</definedName>
    <definedName name="SCH23PM" localSheetId="44">#REF!</definedName>
    <definedName name="SCH23PM" localSheetId="56">#REF!</definedName>
    <definedName name="SCH23PM" localSheetId="67">#REF!</definedName>
    <definedName name="SCH23PM" localSheetId="69">#REF!</definedName>
    <definedName name="SCH23PM" localSheetId="70">#REF!</definedName>
    <definedName name="SCH23PM" localSheetId="71">#REF!</definedName>
    <definedName name="SCH23PM">#REF!</definedName>
    <definedName name="SCH24PM" localSheetId="19">Sch.24!#REF!</definedName>
    <definedName name="SCH24PM" localSheetId="20">Sch.24!#REF!</definedName>
    <definedName name="SCH24PM" localSheetId="25">Sch.24!#REF!</definedName>
    <definedName name="SCH24PM" localSheetId="26">Sch.24!#REF!</definedName>
    <definedName name="SCH24PM" localSheetId="27">Sch.24!#REF!</definedName>
    <definedName name="SCH24PM" localSheetId="29">Sch.24!#REF!</definedName>
    <definedName name="SCH24PM" localSheetId="30">Sch.24!#REF!</definedName>
    <definedName name="SCH24PM" localSheetId="33">Sch.24!#REF!</definedName>
    <definedName name="SCH24PM" localSheetId="38">Sch.24!#REF!</definedName>
    <definedName name="SCH24PM" localSheetId="39">Sch.24!#REF!</definedName>
    <definedName name="SCH24PM" localSheetId="41">Sch.24!#REF!</definedName>
    <definedName name="SCH24PM" localSheetId="43">Sch.24!#REF!</definedName>
    <definedName name="SCH24PM" localSheetId="44">Sch.24!#REF!</definedName>
    <definedName name="SCH24PM" localSheetId="56">Sch.24!#REF!</definedName>
    <definedName name="SCH24PM" localSheetId="67">Sch.24!#REF!</definedName>
    <definedName name="SCH24PM" localSheetId="69">Sch.24!#REF!</definedName>
    <definedName name="SCH24PM" localSheetId="70">Sch.24!#REF!</definedName>
    <definedName name="SCH24PM" localSheetId="71">Sch.24!#REF!</definedName>
    <definedName name="SCH24PM">Sch.24!#REF!</definedName>
    <definedName name="SCH25PM" localSheetId="19">#REF!</definedName>
    <definedName name="SCH25PM" localSheetId="20">#REF!</definedName>
    <definedName name="SCH25PM" localSheetId="25">#REF!</definedName>
    <definedName name="SCH25PM" localSheetId="26">#REF!</definedName>
    <definedName name="SCH25PM" localSheetId="27">#REF!</definedName>
    <definedName name="SCH25PM" localSheetId="29">#REF!</definedName>
    <definedName name="SCH25PM" localSheetId="30">#REF!</definedName>
    <definedName name="SCH25PM" localSheetId="33">#REF!</definedName>
    <definedName name="SCH25PM" localSheetId="38">#REF!</definedName>
    <definedName name="SCH25PM" localSheetId="39">#REF!</definedName>
    <definedName name="SCH25PM" localSheetId="41">#REF!</definedName>
    <definedName name="SCH25PM" localSheetId="43">#REF!</definedName>
    <definedName name="SCH25PM" localSheetId="44">#REF!</definedName>
    <definedName name="SCH25PM" localSheetId="56">#REF!</definedName>
    <definedName name="SCH25PM" localSheetId="67">#REF!</definedName>
    <definedName name="SCH25PM" localSheetId="69">#REF!</definedName>
    <definedName name="SCH25PM" localSheetId="70">#REF!</definedName>
    <definedName name="SCH25PM" localSheetId="71">#REF!</definedName>
    <definedName name="SCH25PM">#REF!</definedName>
    <definedName name="SCH26PM" localSheetId="19">#REF!</definedName>
    <definedName name="SCH26PM" localSheetId="20">#REF!</definedName>
    <definedName name="SCH26PM" localSheetId="25">#REF!</definedName>
    <definedName name="SCH26PM" localSheetId="26">#REF!</definedName>
    <definedName name="SCH26PM" localSheetId="27">#REF!</definedName>
    <definedName name="SCH26PM" localSheetId="29">#REF!</definedName>
    <definedName name="SCH26PM" localSheetId="30">#REF!</definedName>
    <definedName name="SCH26PM" localSheetId="33">#REF!</definedName>
    <definedName name="SCH26PM" localSheetId="38">#REF!</definedName>
    <definedName name="SCH26PM" localSheetId="39">#REF!</definedName>
    <definedName name="SCH26PM" localSheetId="41">#REF!</definedName>
    <definedName name="SCH26PM" localSheetId="43">#REF!</definedName>
    <definedName name="SCH26PM" localSheetId="44">#REF!</definedName>
    <definedName name="SCH26PM" localSheetId="56">#REF!</definedName>
    <definedName name="SCH26PM" localSheetId="67">#REF!</definedName>
    <definedName name="SCH26PM" localSheetId="69">#REF!</definedName>
    <definedName name="SCH26PM" localSheetId="70">#REF!</definedName>
    <definedName name="SCH26PM" localSheetId="71">#REF!</definedName>
    <definedName name="SCH26PM">#REF!</definedName>
    <definedName name="SCH27PM" localSheetId="19">Sch.27!#REF!</definedName>
    <definedName name="SCH27PM" localSheetId="20">Sch.27!#REF!</definedName>
    <definedName name="SCH27PM" localSheetId="25">Sch.27!#REF!</definedName>
    <definedName name="SCH27PM" localSheetId="26">Sch.27!#REF!</definedName>
    <definedName name="SCH27PM" localSheetId="27">Sch.27!#REF!</definedName>
    <definedName name="SCH27PM" localSheetId="29">Sch.27!#REF!</definedName>
    <definedName name="SCH27PM" localSheetId="30">Sch.27!#REF!</definedName>
    <definedName name="SCH27PM" localSheetId="33">Sch.27!#REF!</definedName>
    <definedName name="SCH27PM" localSheetId="38">Sch.27!#REF!</definedName>
    <definedName name="SCH27PM" localSheetId="39">Sch.27!#REF!</definedName>
    <definedName name="SCH27PM" localSheetId="41">Sch.27!#REF!</definedName>
    <definedName name="SCH27PM" localSheetId="43">Sch.27!#REF!</definedName>
    <definedName name="SCH27PM" localSheetId="44">Sch.27!#REF!</definedName>
    <definedName name="SCH27PM" localSheetId="56">Sch.27!#REF!</definedName>
    <definedName name="SCH27PM" localSheetId="67">Sch.27!#REF!</definedName>
    <definedName name="SCH27PM" localSheetId="69">Sch.27!#REF!</definedName>
    <definedName name="SCH27PM" localSheetId="70">Sch.27!#REF!</definedName>
    <definedName name="SCH27PM" localSheetId="71">Sch.27!#REF!</definedName>
    <definedName name="SCH27PM">Sch.27!#REF!</definedName>
    <definedName name="SCH28PM" localSheetId="19">Sch.28!#REF!</definedName>
    <definedName name="SCH28PM" localSheetId="20">Sch.28!#REF!</definedName>
    <definedName name="SCH28PM" localSheetId="25">Sch.28!#REF!</definedName>
    <definedName name="SCH28PM" localSheetId="26">Sch.28!#REF!</definedName>
    <definedName name="SCH28PM" localSheetId="27">Sch.28!#REF!</definedName>
    <definedName name="SCH28PM" localSheetId="29">Sch.28!#REF!</definedName>
    <definedName name="SCH28PM" localSheetId="30">Sch.28!#REF!</definedName>
    <definedName name="SCH28PM" localSheetId="33">Sch.28!#REF!</definedName>
    <definedName name="SCH28PM" localSheetId="38">Sch.28!#REF!</definedName>
    <definedName name="SCH28PM" localSheetId="39">Sch.28!#REF!</definedName>
    <definedName name="SCH28PM" localSheetId="41">Sch.28!#REF!</definedName>
    <definedName name="SCH28PM" localSheetId="43">Sch.28!#REF!</definedName>
    <definedName name="SCH28PM" localSheetId="44">Sch.28!#REF!</definedName>
    <definedName name="SCH28PM" localSheetId="56">Sch.28!#REF!</definedName>
    <definedName name="SCH28PM" localSheetId="67">Sch.28!#REF!</definedName>
    <definedName name="SCH28PM" localSheetId="69">Sch.28!#REF!</definedName>
    <definedName name="SCH28PM" localSheetId="70">Sch.28!#REF!</definedName>
    <definedName name="SCH28PM" localSheetId="71">Sch.28!#REF!</definedName>
    <definedName name="SCH28PM">Sch.28!#REF!</definedName>
    <definedName name="SCH29PM" localSheetId="19">#REF!</definedName>
    <definedName name="SCH29PM" localSheetId="20">#REF!</definedName>
    <definedName name="SCH29PM" localSheetId="25">#REF!</definedName>
    <definedName name="SCH29PM" localSheetId="26">#REF!</definedName>
    <definedName name="SCH29PM" localSheetId="27">#REF!</definedName>
    <definedName name="SCH29PM" localSheetId="29">#REF!</definedName>
    <definedName name="SCH29PM" localSheetId="30">#REF!</definedName>
    <definedName name="SCH29PM" localSheetId="33">#REF!</definedName>
    <definedName name="SCH29PM" localSheetId="38">#REF!</definedName>
    <definedName name="SCH29PM" localSheetId="39">#REF!</definedName>
    <definedName name="SCH29PM" localSheetId="41">#REF!</definedName>
    <definedName name="SCH29PM" localSheetId="43">#REF!</definedName>
    <definedName name="SCH29PM" localSheetId="44">#REF!</definedName>
    <definedName name="SCH29PM" localSheetId="56">#REF!</definedName>
    <definedName name="SCH29PM" localSheetId="67">#REF!</definedName>
    <definedName name="SCH29PM" localSheetId="69">#REF!</definedName>
    <definedName name="SCH29PM" localSheetId="70">#REF!</definedName>
    <definedName name="SCH29PM" localSheetId="71">#REF!</definedName>
    <definedName name="SCH29PM">#REF!</definedName>
    <definedName name="SCH2PM" localSheetId="19">Sch.2!#REF!</definedName>
    <definedName name="SCH2PM" localSheetId="20">Sch.2!#REF!</definedName>
    <definedName name="SCH2PM" localSheetId="25">Sch.2!#REF!</definedName>
    <definedName name="SCH2PM" localSheetId="26">Sch.2!#REF!</definedName>
    <definedName name="SCH2PM" localSheetId="27">Sch.2!#REF!</definedName>
    <definedName name="SCH2PM" localSheetId="29">Sch.2!#REF!</definedName>
    <definedName name="SCH2PM" localSheetId="30">Sch.2!#REF!</definedName>
    <definedName name="SCH2PM" localSheetId="33">Sch.2!#REF!</definedName>
    <definedName name="SCH2PM" localSheetId="38">Sch.2!#REF!</definedName>
    <definedName name="SCH2PM" localSheetId="39">Sch.2!#REF!</definedName>
    <definedName name="SCH2PM" localSheetId="41">Sch.2!#REF!</definedName>
    <definedName name="SCH2PM" localSheetId="43">Sch.2!#REF!</definedName>
    <definedName name="SCH2PM" localSheetId="44">Sch.2!#REF!</definedName>
    <definedName name="SCH2PM" localSheetId="56">Sch.2!#REF!</definedName>
    <definedName name="SCH2PM" localSheetId="67">Sch.2!#REF!</definedName>
    <definedName name="SCH2PM" localSheetId="69">Sch.2!#REF!</definedName>
    <definedName name="SCH2PM" localSheetId="70">Sch.2!#REF!</definedName>
    <definedName name="SCH2PM" localSheetId="71">Sch.2!#REF!</definedName>
    <definedName name="SCH2PM">Sch.2!#REF!</definedName>
    <definedName name="SCH30PM" localSheetId="19">Sch.30!#REF!</definedName>
    <definedName name="SCH30PM" localSheetId="20">Sch.30!#REF!</definedName>
    <definedName name="SCH30PM" localSheetId="25">Sch.30!#REF!</definedName>
    <definedName name="SCH30PM" localSheetId="26">Sch.30!#REF!</definedName>
    <definedName name="SCH30PM" localSheetId="27">Sch.30!#REF!</definedName>
    <definedName name="SCH30PM" localSheetId="29">Sch.30!#REF!</definedName>
    <definedName name="SCH30PM" localSheetId="30">Sch.30!#REF!</definedName>
    <definedName name="SCH30PM" localSheetId="33">Sch.30!#REF!</definedName>
    <definedName name="SCH30PM" localSheetId="38">Sch.30!#REF!</definedName>
    <definedName name="SCH30PM" localSheetId="39">Sch.30!#REF!</definedName>
    <definedName name="SCH30PM" localSheetId="41">Sch.30!#REF!</definedName>
    <definedName name="SCH30PM" localSheetId="43">Sch.30!#REF!</definedName>
    <definedName name="SCH30PM" localSheetId="44">Sch.30!#REF!</definedName>
    <definedName name="SCH30PM" localSheetId="56">Sch.30!#REF!</definedName>
    <definedName name="SCH30PM" localSheetId="67">Sch.30!#REF!</definedName>
    <definedName name="SCH30PM" localSheetId="69">Sch.30!#REF!</definedName>
    <definedName name="SCH30PM" localSheetId="70">Sch.30!#REF!</definedName>
    <definedName name="SCH30PM" localSheetId="71">Sch.30!#REF!</definedName>
    <definedName name="SCH30PM">Sch.30!#REF!</definedName>
    <definedName name="SCH31PM" localSheetId="19">Sch.31!#REF!</definedName>
    <definedName name="SCH31PM" localSheetId="20">Sch.31!#REF!</definedName>
    <definedName name="SCH31PM" localSheetId="25">Sch.31!#REF!</definedName>
    <definedName name="SCH31PM" localSheetId="26">Sch.31!#REF!</definedName>
    <definedName name="SCH31PM" localSheetId="27">Sch.31!#REF!</definedName>
    <definedName name="SCH31PM" localSheetId="29">Sch.31!#REF!</definedName>
    <definedName name="SCH31PM" localSheetId="30">Sch.31!#REF!</definedName>
    <definedName name="SCH31PM" localSheetId="33">Sch.31!#REF!</definedName>
    <definedName name="SCH31PM" localSheetId="38">Sch.31!#REF!</definedName>
    <definedName name="SCH31PM" localSheetId="39">Sch.31!#REF!</definedName>
    <definedName name="SCH31PM" localSheetId="41">Sch.31!#REF!</definedName>
    <definedName name="SCH31PM" localSheetId="43">Sch.31!#REF!</definedName>
    <definedName name="SCH31PM" localSheetId="44">Sch.31!#REF!</definedName>
    <definedName name="SCH31PM" localSheetId="56">Sch.31!#REF!</definedName>
    <definedName name="SCH31PM" localSheetId="67">Sch.31!#REF!</definedName>
    <definedName name="SCH31PM" localSheetId="69">Sch.31!#REF!</definedName>
    <definedName name="SCH31PM" localSheetId="70">Sch.31!#REF!</definedName>
    <definedName name="SCH31PM" localSheetId="71">Sch.31!#REF!</definedName>
    <definedName name="SCH31PM">Sch.31!#REF!</definedName>
    <definedName name="SCH32PM" localSheetId="19">Sch.32!#REF!</definedName>
    <definedName name="SCH32PM" localSheetId="20">Sch.32!#REF!</definedName>
    <definedName name="SCH32PM" localSheetId="25">Sch.32!#REF!</definedName>
    <definedName name="SCH32PM" localSheetId="26">Sch.32!#REF!</definedName>
    <definedName name="SCH32PM" localSheetId="27">Sch.32!#REF!</definedName>
    <definedName name="SCH32PM" localSheetId="29">Sch.32!#REF!</definedName>
    <definedName name="SCH32PM" localSheetId="30">Sch.32!#REF!</definedName>
    <definedName name="SCH32PM" localSheetId="33">Sch.32!#REF!</definedName>
    <definedName name="SCH32PM" localSheetId="38">Sch.32!#REF!</definedName>
    <definedName name="SCH32PM" localSheetId="39">Sch.32!#REF!</definedName>
    <definedName name="SCH32PM" localSheetId="41">Sch.32!#REF!</definedName>
    <definedName name="SCH32PM" localSheetId="43">Sch.32!#REF!</definedName>
    <definedName name="SCH32PM" localSheetId="44">Sch.32!#REF!</definedName>
    <definedName name="SCH32PM" localSheetId="56">Sch.32!#REF!</definedName>
    <definedName name="SCH32PM" localSheetId="67">Sch.32!#REF!</definedName>
    <definedName name="SCH32PM" localSheetId="69">Sch.32!#REF!</definedName>
    <definedName name="SCH32PM" localSheetId="70">Sch.32!#REF!</definedName>
    <definedName name="SCH32PM" localSheetId="71">Sch.32!#REF!</definedName>
    <definedName name="SCH32PM">Sch.32!#REF!</definedName>
    <definedName name="SCH33PM" localSheetId="19">Sch.33!#REF!</definedName>
    <definedName name="SCH33PM" localSheetId="20">Sch.33!#REF!</definedName>
    <definedName name="SCH33PM" localSheetId="25">Sch.33!#REF!</definedName>
    <definedName name="SCH33PM" localSheetId="26">Sch.33!#REF!</definedName>
    <definedName name="SCH33PM" localSheetId="27">Sch.33!#REF!</definedName>
    <definedName name="SCH33PM" localSheetId="29">Sch.33!#REF!</definedName>
    <definedName name="SCH33PM" localSheetId="30">Sch.33!#REF!</definedName>
    <definedName name="SCH33PM" localSheetId="33">Sch.33!#REF!</definedName>
    <definedName name="SCH33PM" localSheetId="38">Sch.33!#REF!</definedName>
    <definedName name="SCH33PM" localSheetId="39">Sch.33!#REF!</definedName>
    <definedName name="SCH33PM" localSheetId="41">Sch.33!#REF!</definedName>
    <definedName name="SCH33PM" localSheetId="43">Sch.33!#REF!</definedName>
    <definedName name="SCH33PM" localSheetId="44">Sch.33!#REF!</definedName>
    <definedName name="SCH33PM" localSheetId="56">Sch.33!#REF!</definedName>
    <definedName name="SCH33PM" localSheetId="67">Sch.33!#REF!</definedName>
    <definedName name="SCH33PM" localSheetId="69">Sch.33!#REF!</definedName>
    <definedName name="SCH33PM" localSheetId="70">Sch.33!#REF!</definedName>
    <definedName name="SCH33PM" localSheetId="71">Sch.33!#REF!</definedName>
    <definedName name="SCH33PM">Sch.33!#REF!</definedName>
    <definedName name="SCH34PM" localSheetId="19">#REF!</definedName>
    <definedName name="SCH34PM" localSheetId="20">#REF!</definedName>
    <definedName name="SCH34PM" localSheetId="25">#REF!</definedName>
    <definedName name="SCH34PM" localSheetId="26">#REF!</definedName>
    <definedName name="SCH34PM" localSheetId="27">#REF!</definedName>
    <definedName name="SCH34PM" localSheetId="29">#REF!</definedName>
    <definedName name="SCH34PM" localSheetId="30">#REF!</definedName>
    <definedName name="SCH34PM" localSheetId="33">#REF!</definedName>
    <definedName name="SCH34PM" localSheetId="38">#REF!</definedName>
    <definedName name="SCH34PM" localSheetId="39">#REF!</definedName>
    <definedName name="SCH34PM" localSheetId="41">#REF!</definedName>
    <definedName name="SCH34PM" localSheetId="43">#REF!</definedName>
    <definedName name="SCH34PM" localSheetId="44">#REF!</definedName>
    <definedName name="SCH34PM" localSheetId="56">#REF!</definedName>
    <definedName name="SCH34PM" localSheetId="67">#REF!</definedName>
    <definedName name="SCH34PM" localSheetId="69">#REF!</definedName>
    <definedName name="SCH34PM" localSheetId="70">#REF!</definedName>
    <definedName name="SCH34PM" localSheetId="71">#REF!</definedName>
    <definedName name="SCH34PM">#REF!</definedName>
    <definedName name="SCH35PM" localSheetId="19">#REF!</definedName>
    <definedName name="SCH35PM" localSheetId="20">#REF!</definedName>
    <definedName name="SCH35PM" localSheetId="25">#REF!</definedName>
    <definedName name="SCH35PM" localSheetId="26">#REF!</definedName>
    <definedName name="SCH35PM" localSheetId="27">#REF!</definedName>
    <definedName name="SCH35PM" localSheetId="29">#REF!</definedName>
    <definedName name="SCH35PM" localSheetId="30">#REF!</definedName>
    <definedName name="SCH35PM" localSheetId="33">#REF!</definedName>
    <definedName name="SCH35PM" localSheetId="38">#REF!</definedName>
    <definedName name="SCH35PM" localSheetId="39">#REF!</definedName>
    <definedName name="SCH35PM" localSheetId="41">#REF!</definedName>
    <definedName name="SCH35PM" localSheetId="43">#REF!</definedName>
    <definedName name="SCH35PM" localSheetId="44">#REF!</definedName>
    <definedName name="SCH35PM" localSheetId="56">#REF!</definedName>
    <definedName name="SCH35PM" localSheetId="67">#REF!</definedName>
    <definedName name="SCH35PM" localSheetId="69">#REF!</definedName>
    <definedName name="SCH35PM" localSheetId="70">#REF!</definedName>
    <definedName name="SCH35PM" localSheetId="71">#REF!</definedName>
    <definedName name="SCH35PM">#REF!</definedName>
    <definedName name="SCH36PM" localSheetId="19">Sch.36!#REF!</definedName>
    <definedName name="SCH36PM" localSheetId="20">Sch.36!#REF!</definedName>
    <definedName name="SCH36PM" localSheetId="25">Sch.36!#REF!</definedName>
    <definedName name="SCH36PM" localSheetId="26">Sch.36!#REF!</definedName>
    <definedName name="SCH36PM" localSheetId="27">Sch.36!#REF!</definedName>
    <definedName name="SCH36PM" localSheetId="29">Sch.36!#REF!</definedName>
    <definedName name="SCH36PM" localSheetId="30">Sch.36!#REF!</definedName>
    <definedName name="SCH36PM" localSheetId="33">Sch.36!#REF!</definedName>
    <definedName name="SCH36PM" localSheetId="38">Sch.36!#REF!</definedName>
    <definedName name="SCH36PM" localSheetId="39">Sch.36!#REF!</definedName>
    <definedName name="SCH36PM" localSheetId="41">Sch.36!#REF!</definedName>
    <definedName name="SCH36PM" localSheetId="43">Sch.36!#REF!</definedName>
    <definedName name="SCH36PM" localSheetId="44">Sch.36!#REF!</definedName>
    <definedName name="SCH36PM" localSheetId="56">Sch.36!#REF!</definedName>
    <definedName name="SCH36PM" localSheetId="67">Sch.36!#REF!</definedName>
    <definedName name="SCH36PM" localSheetId="69">Sch.36!#REF!</definedName>
    <definedName name="SCH36PM" localSheetId="70">Sch.36!#REF!</definedName>
    <definedName name="SCH36PM" localSheetId="71">Sch.36!#REF!</definedName>
    <definedName name="SCH36PM">Sch.36!#REF!</definedName>
    <definedName name="SCH37PM" localSheetId="19">#REF!</definedName>
    <definedName name="SCH37PM" localSheetId="20">#REF!</definedName>
    <definedName name="SCH37PM" localSheetId="25">#REF!</definedName>
    <definedName name="SCH37PM" localSheetId="26">#REF!</definedName>
    <definedName name="SCH37PM" localSheetId="27">#REF!</definedName>
    <definedName name="SCH37PM" localSheetId="29">#REF!</definedName>
    <definedName name="SCH37PM" localSheetId="30">#REF!</definedName>
    <definedName name="SCH37PM" localSheetId="33">#REF!</definedName>
    <definedName name="SCH37PM" localSheetId="38">#REF!</definedName>
    <definedName name="SCH37PM" localSheetId="39">#REF!</definedName>
    <definedName name="SCH37PM" localSheetId="41">#REF!</definedName>
    <definedName name="SCH37PM" localSheetId="43">#REF!</definedName>
    <definedName name="SCH37PM" localSheetId="44">#REF!</definedName>
    <definedName name="SCH37PM" localSheetId="56">#REF!</definedName>
    <definedName name="SCH37PM" localSheetId="67">#REF!</definedName>
    <definedName name="SCH37PM" localSheetId="69">#REF!</definedName>
    <definedName name="SCH37PM" localSheetId="70">#REF!</definedName>
    <definedName name="SCH37PM" localSheetId="71">#REF!</definedName>
    <definedName name="SCH37PM">#REF!</definedName>
    <definedName name="SCH38PM" localSheetId="19">Sch.38!#REF!</definedName>
    <definedName name="SCH38PM" localSheetId="20">Sch.38!#REF!</definedName>
    <definedName name="SCH38PM" localSheetId="25">Sch.38!#REF!</definedName>
    <definedName name="SCH38PM" localSheetId="26">Sch.38!#REF!</definedName>
    <definedName name="SCH38PM" localSheetId="27">Sch.38!#REF!</definedName>
    <definedName name="SCH38PM" localSheetId="29">Sch.38!#REF!</definedName>
    <definedName name="SCH38PM" localSheetId="30">Sch.38!#REF!</definedName>
    <definedName name="SCH38PM" localSheetId="33">Sch.38!#REF!</definedName>
    <definedName name="SCH38PM" localSheetId="38">Sch.38!#REF!</definedName>
    <definedName name="SCH38PM" localSheetId="39">Sch.38!#REF!</definedName>
    <definedName name="SCH38PM" localSheetId="41">Sch.38!#REF!</definedName>
    <definedName name="SCH38PM" localSheetId="43">Sch.38!#REF!</definedName>
    <definedName name="SCH38PM" localSheetId="44">Sch.38!#REF!</definedName>
    <definedName name="SCH38PM" localSheetId="56">Sch.38!#REF!</definedName>
    <definedName name="SCH38PM" localSheetId="67">Sch.38!#REF!</definedName>
    <definedName name="SCH38PM" localSheetId="69">Sch.38!#REF!</definedName>
    <definedName name="SCH38PM" localSheetId="70">Sch.38!#REF!</definedName>
    <definedName name="SCH38PM" localSheetId="71">Sch.38!#REF!</definedName>
    <definedName name="SCH38PM">Sch.38!#REF!</definedName>
    <definedName name="SCH39PM" localSheetId="19">#REF!</definedName>
    <definedName name="SCH39PM" localSheetId="20">#REF!</definedName>
    <definedName name="SCH39PM" localSheetId="25">#REF!</definedName>
    <definedName name="SCH39PM" localSheetId="26">#REF!</definedName>
    <definedName name="SCH39PM" localSheetId="27">#REF!</definedName>
    <definedName name="SCH39PM" localSheetId="29">#REF!</definedName>
    <definedName name="SCH39PM" localSheetId="30">#REF!</definedName>
    <definedName name="SCH39PM" localSheetId="33">#REF!</definedName>
    <definedName name="SCH39PM" localSheetId="38">#REF!</definedName>
    <definedName name="SCH39PM" localSheetId="39">#REF!</definedName>
    <definedName name="SCH39PM" localSheetId="41">#REF!</definedName>
    <definedName name="SCH39PM" localSheetId="43">#REF!</definedName>
    <definedName name="SCH39PM" localSheetId="44">#REF!</definedName>
    <definedName name="SCH39PM" localSheetId="56">#REF!</definedName>
    <definedName name="SCH39PM" localSheetId="67">#REF!</definedName>
    <definedName name="SCH39PM" localSheetId="69">#REF!</definedName>
    <definedName name="SCH39PM" localSheetId="70">#REF!</definedName>
    <definedName name="SCH39PM" localSheetId="71">#REF!</definedName>
    <definedName name="SCH39PM">#REF!</definedName>
    <definedName name="SCH3PM" localSheetId="19">Sch.3!#REF!</definedName>
    <definedName name="SCH3PM" localSheetId="20">Sch.3!#REF!</definedName>
    <definedName name="SCH3PM" localSheetId="25">Sch.3!#REF!</definedName>
    <definedName name="SCH3PM" localSheetId="26">Sch.3!#REF!</definedName>
    <definedName name="SCH3PM" localSheetId="27">Sch.3!#REF!</definedName>
    <definedName name="SCH3PM" localSheetId="29">Sch.3!#REF!</definedName>
    <definedName name="SCH3PM" localSheetId="30">Sch.3!#REF!</definedName>
    <definedName name="SCH3PM" localSheetId="33">Sch.3!#REF!</definedName>
    <definedName name="SCH3PM" localSheetId="38">Sch.3!#REF!</definedName>
    <definedName name="SCH3PM" localSheetId="39">Sch.3!#REF!</definedName>
    <definedName name="SCH3PM" localSheetId="41">Sch.3!#REF!</definedName>
    <definedName name="SCH3PM" localSheetId="43">Sch.3!#REF!</definedName>
    <definedName name="SCH3PM" localSheetId="44">Sch.3!#REF!</definedName>
    <definedName name="SCH3PM" localSheetId="56">Sch.3!#REF!</definedName>
    <definedName name="SCH3PM" localSheetId="67">Sch.3!#REF!</definedName>
    <definedName name="SCH3PM" localSheetId="69">Sch.3!#REF!</definedName>
    <definedName name="SCH3PM" localSheetId="70">Sch.3!#REF!</definedName>
    <definedName name="SCH3PM" localSheetId="71">Sch.3!#REF!</definedName>
    <definedName name="SCH3PM">Sch.3!#REF!</definedName>
    <definedName name="SCH40PM" localSheetId="19">#REF!</definedName>
    <definedName name="SCH40PM" localSheetId="20">#REF!</definedName>
    <definedName name="SCH40PM" localSheetId="25">#REF!</definedName>
    <definedName name="SCH40PM" localSheetId="26">#REF!</definedName>
    <definedName name="SCH40PM" localSheetId="27">#REF!</definedName>
    <definedName name="SCH40PM" localSheetId="29">#REF!</definedName>
    <definedName name="SCH40PM" localSheetId="30">#REF!</definedName>
    <definedName name="SCH40PM" localSheetId="33">#REF!</definedName>
    <definedName name="SCH40PM" localSheetId="38">#REF!</definedName>
    <definedName name="SCH40PM" localSheetId="39">#REF!</definedName>
    <definedName name="SCH40PM" localSheetId="41">#REF!</definedName>
    <definedName name="SCH40PM" localSheetId="43">#REF!</definedName>
    <definedName name="SCH40PM" localSheetId="44">#REF!</definedName>
    <definedName name="SCH40PM" localSheetId="56">#REF!</definedName>
    <definedName name="SCH40PM" localSheetId="67">#REF!</definedName>
    <definedName name="SCH40PM" localSheetId="69">#REF!</definedName>
    <definedName name="SCH40PM" localSheetId="70">#REF!</definedName>
    <definedName name="SCH40PM" localSheetId="71">#REF!</definedName>
    <definedName name="SCH40PM">#REF!</definedName>
    <definedName name="SCH41PM" localSheetId="19">Sch.41!#REF!</definedName>
    <definedName name="SCH41PM" localSheetId="20">Sch.41!#REF!</definedName>
    <definedName name="SCH41PM" localSheetId="25">Sch.41!#REF!</definedName>
    <definedName name="SCH41PM" localSheetId="26">Sch.41!#REF!</definedName>
    <definedName name="SCH41PM" localSheetId="27">Sch.41!#REF!</definedName>
    <definedName name="SCH41PM" localSheetId="29">Sch.41!#REF!</definedName>
    <definedName name="SCH41PM" localSheetId="30">Sch.41!#REF!</definedName>
    <definedName name="SCH41PM" localSheetId="33">Sch.41!#REF!</definedName>
    <definedName name="SCH41PM" localSheetId="38">Sch.41!#REF!</definedName>
    <definedName name="SCH41PM" localSheetId="39">Sch.41!#REF!</definedName>
    <definedName name="SCH41PM" localSheetId="41">Sch.41!#REF!</definedName>
    <definedName name="SCH41PM" localSheetId="43">Sch.41!#REF!</definedName>
    <definedName name="SCH41PM" localSheetId="44">Sch.41!#REF!</definedName>
    <definedName name="SCH41PM" localSheetId="56">Sch.41!#REF!</definedName>
    <definedName name="SCH41PM" localSheetId="67">Sch.41!#REF!</definedName>
    <definedName name="SCH41PM" localSheetId="69">Sch.41!#REF!</definedName>
    <definedName name="SCH41PM" localSheetId="70">Sch.41!#REF!</definedName>
    <definedName name="SCH41PM" localSheetId="71">Sch.41!#REF!</definedName>
    <definedName name="SCH41PM">Sch.41!#REF!</definedName>
    <definedName name="SCH42PM" localSheetId="19">Sch.42!#REF!</definedName>
    <definedName name="SCH42PM" localSheetId="20">Sch.42!#REF!</definedName>
    <definedName name="SCH42PM" localSheetId="25">Sch.42!#REF!</definedName>
    <definedName name="SCH42PM" localSheetId="26">Sch.42!#REF!</definedName>
    <definedName name="SCH42PM" localSheetId="27">Sch.42!#REF!</definedName>
    <definedName name="SCH42PM" localSheetId="29">Sch.42!#REF!</definedName>
    <definedName name="SCH42PM" localSheetId="30">Sch.42!#REF!</definedName>
    <definedName name="SCH42PM" localSheetId="33">Sch.42!#REF!</definedName>
    <definedName name="SCH42PM" localSheetId="38">Sch.42!#REF!</definedName>
    <definedName name="SCH42PM" localSheetId="39">Sch.42!#REF!</definedName>
    <definedName name="SCH42PM" localSheetId="41">Sch.42!#REF!</definedName>
    <definedName name="SCH42PM" localSheetId="43">Sch.42!#REF!</definedName>
    <definedName name="SCH42PM" localSheetId="44">Sch.42!#REF!</definedName>
    <definedName name="SCH42PM" localSheetId="56">Sch.42!#REF!</definedName>
    <definedName name="SCH42PM" localSheetId="67">Sch.42!#REF!</definedName>
    <definedName name="SCH42PM" localSheetId="69">Sch.42!#REF!</definedName>
    <definedName name="SCH42PM" localSheetId="70">Sch.42!#REF!</definedName>
    <definedName name="SCH42PM" localSheetId="71">Sch.42!#REF!</definedName>
    <definedName name="SCH42PM">Sch.42!#REF!</definedName>
    <definedName name="SCH43PM">Sch.43!$B$73:$B$82</definedName>
    <definedName name="SCH44PM" localSheetId="19">Sch.44!#REF!</definedName>
    <definedName name="SCH44PM" localSheetId="20">Sch.44!#REF!</definedName>
    <definedName name="SCH44PM" localSheetId="25">Sch.44!#REF!</definedName>
    <definedName name="SCH44PM" localSheetId="26">Sch.44!#REF!</definedName>
    <definedName name="SCH44PM" localSheetId="27">Sch.44!#REF!</definedName>
    <definedName name="SCH44PM" localSheetId="29">Sch.44!#REF!</definedName>
    <definedName name="SCH44PM" localSheetId="30">Sch.44!#REF!</definedName>
    <definedName name="SCH44PM" localSheetId="33">Sch.44!#REF!</definedName>
    <definedName name="SCH44PM" localSheetId="38">Sch.44!#REF!</definedName>
    <definedName name="SCH44PM" localSheetId="39">Sch.44!#REF!</definedName>
    <definedName name="SCH44PM" localSheetId="41">Sch.44!#REF!</definedName>
    <definedName name="SCH44PM" localSheetId="43">Sch.44!#REF!</definedName>
    <definedName name="SCH44PM" localSheetId="44">Sch.44!#REF!</definedName>
    <definedName name="SCH44PM" localSheetId="56">Sch.44!#REF!</definedName>
    <definedName name="SCH44PM" localSheetId="67">Sch.44!#REF!</definedName>
    <definedName name="SCH44PM" localSheetId="69">Sch.44!#REF!</definedName>
    <definedName name="SCH44PM" localSheetId="70">Sch.44!#REF!</definedName>
    <definedName name="SCH44PM" localSheetId="71">Sch.44!#REF!</definedName>
    <definedName name="SCH44PM">Sch.44!#REF!</definedName>
    <definedName name="SCH45PM" localSheetId="19">Sch.45!#REF!</definedName>
    <definedName name="SCH45PM" localSheetId="20">Sch.45!#REF!</definedName>
    <definedName name="SCH45PM" localSheetId="25">Sch.45!#REF!</definedName>
    <definedName name="SCH45PM" localSheetId="26">Sch.45!#REF!</definedName>
    <definedName name="SCH45PM" localSheetId="27">Sch.45!#REF!</definedName>
    <definedName name="SCH45PM" localSheetId="29">Sch.45!#REF!</definedName>
    <definedName name="SCH45PM" localSheetId="30">Sch.45!#REF!</definedName>
    <definedName name="SCH45PM" localSheetId="33">Sch.45!#REF!</definedName>
    <definedName name="SCH45PM" localSheetId="38">Sch.45!#REF!</definedName>
    <definedName name="SCH45PM" localSheetId="39">Sch.45!#REF!</definedName>
    <definedName name="SCH45PM" localSheetId="41">Sch.45!#REF!</definedName>
    <definedName name="SCH45PM" localSheetId="43">Sch.45!#REF!</definedName>
    <definedName name="SCH45PM" localSheetId="44">Sch.45!#REF!</definedName>
    <definedName name="SCH45PM" localSheetId="56">Sch.45!#REF!</definedName>
    <definedName name="SCH45PM" localSheetId="67">Sch.45!#REF!</definedName>
    <definedName name="SCH45PM" localSheetId="69">Sch.45!#REF!</definedName>
    <definedName name="SCH45PM" localSheetId="70">Sch.45!#REF!</definedName>
    <definedName name="SCH45PM" localSheetId="71">Sch.45!#REF!</definedName>
    <definedName name="SCH45PM">Sch.45!#REF!</definedName>
    <definedName name="SCH46PM" localSheetId="19">Sch.46!#REF!</definedName>
    <definedName name="SCH46PM" localSheetId="20">Sch.46!#REF!</definedName>
    <definedName name="SCH46PM" localSheetId="25">Sch.46!#REF!</definedName>
    <definedName name="SCH46PM" localSheetId="26">Sch.46!#REF!</definedName>
    <definedName name="SCH46PM" localSheetId="27">Sch.46!#REF!</definedName>
    <definedName name="SCH46PM" localSheetId="29">Sch.46!#REF!</definedName>
    <definedName name="SCH46PM" localSheetId="30">Sch.46!#REF!</definedName>
    <definedName name="SCH46PM" localSheetId="33">Sch.46!#REF!</definedName>
    <definedName name="SCH46PM" localSheetId="38">Sch.46!#REF!</definedName>
    <definedName name="SCH46PM" localSheetId="39">Sch.46!#REF!</definedName>
    <definedName name="SCH46PM" localSheetId="41">Sch.46!#REF!</definedName>
    <definedName name="SCH46PM" localSheetId="43">Sch.46!#REF!</definedName>
    <definedName name="SCH46PM" localSheetId="44">Sch.46!#REF!</definedName>
    <definedName name="SCH46PM" localSheetId="56">Sch.46!#REF!</definedName>
    <definedName name="SCH46PM" localSheetId="67">Sch.46!#REF!</definedName>
    <definedName name="SCH46PM" localSheetId="69">Sch.46!#REF!</definedName>
    <definedName name="SCH46PM" localSheetId="70">Sch.46!#REF!</definedName>
    <definedName name="SCH46PM" localSheetId="71">Sch.46!#REF!</definedName>
    <definedName name="SCH46PM">Sch.46!#REF!</definedName>
    <definedName name="SCH47PM" localSheetId="19">Sch.47!#REF!</definedName>
    <definedName name="SCH47PM" localSheetId="20">Sch.47!#REF!</definedName>
    <definedName name="SCH47PM" localSheetId="25">Sch.47!#REF!</definedName>
    <definedName name="SCH47PM" localSheetId="26">Sch.47!#REF!</definedName>
    <definedName name="SCH47PM" localSheetId="27">Sch.47!#REF!</definedName>
    <definedName name="SCH47PM" localSheetId="29">Sch.47!#REF!</definedName>
    <definedName name="SCH47PM" localSheetId="30">Sch.47!#REF!</definedName>
    <definedName name="SCH47PM" localSheetId="33">Sch.47!#REF!</definedName>
    <definedName name="SCH47PM" localSheetId="38">Sch.47!#REF!</definedName>
    <definedName name="SCH47PM" localSheetId="39">Sch.47!#REF!</definedName>
    <definedName name="SCH47PM" localSheetId="41">Sch.47!#REF!</definedName>
    <definedName name="SCH47PM" localSheetId="43">Sch.47!#REF!</definedName>
    <definedName name="SCH47PM" localSheetId="44">Sch.47!#REF!</definedName>
    <definedName name="SCH47PM" localSheetId="56">Sch.47!#REF!</definedName>
    <definedName name="SCH47PM" localSheetId="67">Sch.47!#REF!</definedName>
    <definedName name="SCH47PM" localSheetId="69">Sch.47!#REF!</definedName>
    <definedName name="SCH47PM" localSheetId="70">Sch.47!#REF!</definedName>
    <definedName name="SCH47PM" localSheetId="71">Sch.47!#REF!</definedName>
    <definedName name="SCH47PM">Sch.47!#REF!</definedName>
    <definedName name="SCH48PM" localSheetId="19">Sch.48!#REF!</definedName>
    <definedName name="SCH48PM" localSheetId="20">Sch.48!#REF!</definedName>
    <definedName name="SCH48PM" localSheetId="25">Sch.48!#REF!</definedName>
    <definedName name="SCH48PM" localSheetId="26">Sch.48!#REF!</definedName>
    <definedName name="SCH48PM" localSheetId="27">Sch.48!#REF!</definedName>
    <definedName name="SCH48PM" localSheetId="29">Sch.48!#REF!</definedName>
    <definedName name="SCH48PM" localSheetId="30">Sch.48!#REF!</definedName>
    <definedName name="SCH48PM" localSheetId="33">Sch.48!#REF!</definedName>
    <definedName name="SCH48PM" localSheetId="38">Sch.48!#REF!</definedName>
    <definedName name="SCH48PM" localSheetId="39">Sch.48!#REF!</definedName>
    <definedName name="SCH48PM" localSheetId="41">Sch.48!#REF!</definedName>
    <definedName name="SCH48PM" localSheetId="43">Sch.48!#REF!</definedName>
    <definedName name="SCH48PM" localSheetId="44">Sch.48!#REF!</definedName>
    <definedName name="SCH48PM" localSheetId="56">Sch.48!#REF!</definedName>
    <definedName name="SCH48PM" localSheetId="67">Sch.48!#REF!</definedName>
    <definedName name="SCH48PM" localSheetId="69">Sch.48!#REF!</definedName>
    <definedName name="SCH48PM" localSheetId="70">Sch.48!#REF!</definedName>
    <definedName name="SCH48PM" localSheetId="71">Sch.48!#REF!</definedName>
    <definedName name="SCH48PM">Sch.48!#REF!</definedName>
    <definedName name="SCH49PM" localSheetId="19">Sch.49!#REF!</definedName>
    <definedName name="SCH49PM" localSheetId="20">Sch.49!#REF!</definedName>
    <definedName name="SCH49PM" localSheetId="25">Sch.49!#REF!</definedName>
    <definedName name="SCH49PM" localSheetId="26">Sch.49!#REF!</definedName>
    <definedName name="SCH49PM" localSheetId="27">Sch.49!#REF!</definedName>
    <definedName name="SCH49PM" localSheetId="29">Sch.49!#REF!</definedName>
    <definedName name="SCH49PM" localSheetId="30">Sch.49!#REF!</definedName>
    <definedName name="SCH49PM" localSheetId="33">Sch.49!#REF!</definedName>
    <definedName name="SCH49PM" localSheetId="38">Sch.49!#REF!</definedName>
    <definedName name="SCH49PM" localSheetId="39">Sch.49!#REF!</definedName>
    <definedName name="SCH49PM" localSheetId="41">Sch.49!#REF!</definedName>
    <definedName name="SCH49PM" localSheetId="43">Sch.49!#REF!</definedName>
    <definedName name="SCH49PM" localSheetId="44">Sch.49!#REF!</definedName>
    <definedName name="SCH49PM" localSheetId="56">Sch.49!#REF!</definedName>
    <definedName name="SCH49PM" localSheetId="67">Sch.49!#REF!</definedName>
    <definedName name="SCH49PM" localSheetId="69">Sch.49!#REF!</definedName>
    <definedName name="SCH49PM" localSheetId="70">Sch.49!#REF!</definedName>
    <definedName name="SCH49PM" localSheetId="71">Sch.49!#REF!</definedName>
    <definedName name="SCH49PM">Sch.49!#REF!</definedName>
    <definedName name="SCH4PM" localSheetId="19">Sch.4!#REF!</definedName>
    <definedName name="SCH4PM" localSheetId="20">Sch.4!#REF!</definedName>
    <definedName name="SCH4PM" localSheetId="25">Sch.4!#REF!</definedName>
    <definedName name="SCH4PM" localSheetId="26">Sch.4!#REF!</definedName>
    <definedName name="SCH4PM" localSheetId="27">Sch.4!#REF!</definedName>
    <definedName name="SCH4PM" localSheetId="29">Sch.4!#REF!</definedName>
    <definedName name="SCH4PM" localSheetId="30">Sch.4!#REF!</definedName>
    <definedName name="SCH4PM" localSheetId="33">Sch.4!#REF!</definedName>
    <definedName name="SCH4PM" localSheetId="38">Sch.4!#REF!</definedName>
    <definedName name="SCH4PM" localSheetId="39">Sch.4!#REF!</definedName>
    <definedName name="SCH4PM" localSheetId="41">Sch.4!#REF!</definedName>
    <definedName name="SCH4PM" localSheetId="43">Sch.4!#REF!</definedName>
    <definedName name="SCH4PM" localSheetId="44">Sch.4!#REF!</definedName>
    <definedName name="SCH4PM" localSheetId="56">Sch.4!#REF!</definedName>
    <definedName name="SCH4PM" localSheetId="67">Sch.4!#REF!</definedName>
    <definedName name="SCH4PM" localSheetId="69">Sch.4!#REF!</definedName>
    <definedName name="SCH4PM" localSheetId="70">Sch.4!#REF!</definedName>
    <definedName name="SCH4PM" localSheetId="71">Sch.4!#REF!</definedName>
    <definedName name="SCH4PM">Sch.4!#REF!</definedName>
    <definedName name="SCH50PM" localSheetId="19">Sch.50!#REF!</definedName>
    <definedName name="SCH50PM" localSheetId="20">Sch.50!#REF!</definedName>
    <definedName name="SCH50PM" localSheetId="25">Sch.50!#REF!</definedName>
    <definedName name="SCH50PM" localSheetId="26">Sch.50!#REF!</definedName>
    <definedName name="SCH50PM" localSheetId="27">Sch.50!#REF!</definedName>
    <definedName name="SCH50PM" localSheetId="29">Sch.50!#REF!</definedName>
    <definedName name="SCH50PM" localSheetId="30">Sch.50!#REF!</definedName>
    <definedName name="SCH50PM" localSheetId="33">Sch.50!#REF!</definedName>
    <definedName name="SCH50PM" localSheetId="38">Sch.50!#REF!</definedName>
    <definedName name="SCH50PM" localSheetId="39">Sch.50!#REF!</definedName>
    <definedName name="SCH50PM" localSheetId="41">Sch.50!#REF!</definedName>
    <definedName name="SCH50PM" localSheetId="43">Sch.50!#REF!</definedName>
    <definedName name="SCH50PM" localSheetId="44">Sch.50!#REF!</definedName>
    <definedName name="SCH50PM" localSheetId="56">Sch.50!#REF!</definedName>
    <definedName name="SCH50PM" localSheetId="67">Sch.50!#REF!</definedName>
    <definedName name="SCH50PM" localSheetId="69">Sch.50!#REF!</definedName>
    <definedName name="SCH50PM" localSheetId="70">Sch.50!#REF!</definedName>
    <definedName name="SCH50PM" localSheetId="71">Sch.50!#REF!</definedName>
    <definedName name="SCH50PM">Sch.50!#REF!</definedName>
    <definedName name="SCH51PM" localSheetId="19">Sch.51!#REF!</definedName>
    <definedName name="SCH51PM" localSheetId="20">Sch.51!#REF!</definedName>
    <definedName name="SCH51PM" localSheetId="25">Sch.51!#REF!</definedName>
    <definedName name="SCH51PM" localSheetId="26">Sch.51!#REF!</definedName>
    <definedName name="SCH51PM" localSheetId="27">Sch.51!#REF!</definedName>
    <definedName name="SCH51PM" localSheetId="29">Sch.51!#REF!</definedName>
    <definedName name="SCH51PM" localSheetId="30">Sch.51!#REF!</definedName>
    <definedName name="SCH51PM" localSheetId="33">Sch.51!#REF!</definedName>
    <definedName name="SCH51PM" localSheetId="38">Sch.51!#REF!</definedName>
    <definedName name="SCH51PM" localSheetId="39">Sch.51!#REF!</definedName>
    <definedName name="SCH51PM" localSheetId="41">Sch.51!#REF!</definedName>
    <definedName name="SCH51PM" localSheetId="43">Sch.51!#REF!</definedName>
    <definedName name="SCH51PM" localSheetId="44">Sch.51!#REF!</definedName>
    <definedName name="SCH51PM" localSheetId="56">Sch.51!#REF!</definedName>
    <definedName name="SCH51PM" localSheetId="67">Sch.51!#REF!</definedName>
    <definedName name="SCH51PM" localSheetId="69">Sch.51!#REF!</definedName>
    <definedName name="SCH51PM" localSheetId="70">Sch.51!#REF!</definedName>
    <definedName name="SCH51PM" localSheetId="71">Sch.51!#REF!</definedName>
    <definedName name="SCH51PM">Sch.51!#REF!</definedName>
    <definedName name="SCH52PM" localSheetId="19">#REF!</definedName>
    <definedName name="SCH52PM" localSheetId="20">#REF!</definedName>
    <definedName name="SCH52PM" localSheetId="25">#REF!</definedName>
    <definedName name="SCH52PM" localSheetId="26">#REF!</definedName>
    <definedName name="SCH52PM" localSheetId="27">#REF!</definedName>
    <definedName name="SCH52PM" localSheetId="29">#REF!</definedName>
    <definedName name="SCH52PM" localSheetId="30">#REF!</definedName>
    <definedName name="SCH52PM" localSheetId="33">#REF!</definedName>
    <definedName name="SCH52PM" localSheetId="38">#REF!</definedName>
    <definedName name="SCH52PM" localSheetId="39">#REF!</definedName>
    <definedName name="SCH52PM" localSheetId="41">#REF!</definedName>
    <definedName name="SCH52PM" localSheetId="43">#REF!</definedName>
    <definedName name="SCH52PM" localSheetId="44">#REF!</definedName>
    <definedName name="SCH52PM" localSheetId="56">#REF!</definedName>
    <definedName name="SCH52PM" localSheetId="67">#REF!</definedName>
    <definedName name="SCH52PM" localSheetId="69">#REF!</definedName>
    <definedName name="SCH52PM" localSheetId="70">#REF!</definedName>
    <definedName name="SCH52PM" localSheetId="71">#REF!</definedName>
    <definedName name="SCH52PM">#REF!</definedName>
    <definedName name="SCH53PM" localSheetId="19">Sch.53!#REF!</definedName>
    <definedName name="SCH53PM" localSheetId="20">Sch.53!#REF!</definedName>
    <definedName name="SCH53PM" localSheetId="25">Sch.53!#REF!</definedName>
    <definedName name="SCH53PM" localSheetId="26">Sch.53!#REF!</definedName>
    <definedName name="SCH53PM" localSheetId="27">Sch.53!#REF!</definedName>
    <definedName name="SCH53PM" localSheetId="29">Sch.53!#REF!</definedName>
    <definedName name="SCH53PM" localSheetId="30">Sch.53!#REF!</definedName>
    <definedName name="SCH53PM" localSheetId="33">Sch.53!#REF!</definedName>
    <definedName name="SCH53PM" localSheetId="38">Sch.53!#REF!</definedName>
    <definedName name="SCH53PM" localSheetId="39">Sch.53!#REF!</definedName>
    <definedName name="SCH53PM" localSheetId="41">Sch.53!#REF!</definedName>
    <definedName name="SCH53PM" localSheetId="43">Sch.53!#REF!</definedName>
    <definedName name="SCH53PM" localSheetId="44">Sch.53!#REF!</definedName>
    <definedName name="SCH53PM" localSheetId="56">Sch.53!#REF!</definedName>
    <definedName name="SCH53PM" localSheetId="67">Sch.53!#REF!</definedName>
    <definedName name="SCH53PM" localSheetId="69">Sch.53!#REF!</definedName>
    <definedName name="SCH53PM" localSheetId="70">Sch.53!#REF!</definedName>
    <definedName name="SCH53PM" localSheetId="71">Sch.53!#REF!</definedName>
    <definedName name="SCH53PM">Sch.53!#REF!</definedName>
    <definedName name="SCH54PM" localSheetId="19">Sch.54!#REF!</definedName>
    <definedName name="SCH54PM" localSheetId="20">Sch.54!#REF!</definedName>
    <definedName name="SCH54PM" localSheetId="25">Sch.54!#REF!</definedName>
    <definedName name="SCH54PM" localSheetId="26">Sch.54!#REF!</definedName>
    <definedName name="SCH54PM" localSheetId="27">Sch.54!#REF!</definedName>
    <definedName name="SCH54PM" localSheetId="29">Sch.54!#REF!</definedName>
    <definedName name="SCH54PM" localSheetId="30">Sch.54!#REF!</definedName>
    <definedName name="SCH54PM" localSheetId="33">Sch.54!#REF!</definedName>
    <definedName name="SCH54PM" localSheetId="38">Sch.54!#REF!</definedName>
    <definedName name="SCH54PM" localSheetId="39">Sch.54!#REF!</definedName>
    <definedName name="SCH54PM" localSheetId="41">Sch.54!#REF!</definedName>
    <definedName name="SCH54PM" localSheetId="43">Sch.54!#REF!</definedName>
    <definedName name="SCH54PM" localSheetId="44">Sch.54!#REF!</definedName>
    <definedName name="SCH54PM" localSheetId="56">Sch.54!#REF!</definedName>
    <definedName name="SCH54PM" localSheetId="67">Sch.54!#REF!</definedName>
    <definedName name="SCH54PM" localSheetId="69">Sch.54!#REF!</definedName>
    <definedName name="SCH54PM" localSheetId="70">Sch.54!#REF!</definedName>
    <definedName name="SCH54PM" localSheetId="71">Sch.54!#REF!</definedName>
    <definedName name="SCH54PM">Sch.54!#REF!</definedName>
    <definedName name="SCH55PM" localSheetId="19">Sch.55!#REF!</definedName>
    <definedName name="SCH55PM" localSheetId="20">Sch.55!#REF!</definedName>
    <definedName name="SCH55PM" localSheetId="25">Sch.55!#REF!</definedName>
    <definedName name="SCH55PM" localSheetId="26">Sch.55!#REF!</definedName>
    <definedName name="SCH55PM" localSheetId="27">Sch.55!#REF!</definedName>
    <definedName name="SCH55PM" localSheetId="29">Sch.55!#REF!</definedName>
    <definedName name="SCH55PM" localSheetId="30">Sch.55!#REF!</definedName>
    <definedName name="SCH55PM" localSheetId="33">Sch.55!#REF!</definedName>
    <definedName name="SCH55PM" localSheetId="38">Sch.55!#REF!</definedName>
    <definedName name="SCH55PM" localSheetId="39">Sch.55!#REF!</definedName>
    <definedName name="SCH55PM" localSheetId="41">Sch.55!#REF!</definedName>
    <definedName name="SCH55PM" localSheetId="43">Sch.55!#REF!</definedName>
    <definedName name="SCH55PM" localSheetId="44">Sch.55!#REF!</definedName>
    <definedName name="SCH55PM" localSheetId="56">Sch.55!#REF!</definedName>
    <definedName name="SCH55PM" localSheetId="67">Sch.55!#REF!</definedName>
    <definedName name="SCH55PM" localSheetId="69">Sch.55!#REF!</definedName>
    <definedName name="SCH55PM" localSheetId="70">Sch.55!#REF!</definedName>
    <definedName name="SCH55PM" localSheetId="71">Sch.55!#REF!</definedName>
    <definedName name="SCH55PM">Sch.55!#REF!</definedName>
    <definedName name="SCH56APM" localSheetId="19">Sch.56A!#REF!</definedName>
    <definedName name="SCH56APM" localSheetId="20">Sch.56A!#REF!</definedName>
    <definedName name="SCH56APM" localSheetId="25">Sch.56A!#REF!</definedName>
    <definedName name="SCH56APM" localSheetId="26">Sch.56A!#REF!</definedName>
    <definedName name="SCH56APM" localSheetId="27">Sch.56A!#REF!</definedName>
    <definedName name="SCH56APM" localSheetId="29">Sch.56A!#REF!</definedName>
    <definedName name="SCH56APM" localSheetId="30">Sch.56A!#REF!</definedName>
    <definedName name="SCH56APM" localSheetId="33">Sch.56A!#REF!</definedName>
    <definedName name="SCH56APM" localSheetId="38">Sch.56A!#REF!</definedName>
    <definedName name="SCH56APM" localSheetId="39">Sch.56A!#REF!</definedName>
    <definedName name="SCH56APM" localSheetId="41">Sch.56A!#REF!</definedName>
    <definedName name="SCH56APM" localSheetId="43">Sch.56A!#REF!</definedName>
    <definedName name="SCH56APM" localSheetId="44">Sch.56A!#REF!</definedName>
    <definedName name="SCH56APM" localSheetId="56">Sch.56A!#REF!</definedName>
    <definedName name="SCH56APM" localSheetId="67">Sch.56A!#REF!</definedName>
    <definedName name="SCH56APM" localSheetId="69">Sch.56A!#REF!</definedName>
    <definedName name="SCH56APM" localSheetId="70">Sch.56A!#REF!</definedName>
    <definedName name="SCH56APM" localSheetId="71">Sch.56A!#REF!</definedName>
    <definedName name="SCH56APM">Sch.56A!#REF!</definedName>
    <definedName name="SCH56BPM" localSheetId="19">Sch.56B!#REF!</definedName>
    <definedName name="SCH56BPM" localSheetId="20">Sch.56B!#REF!</definedName>
    <definedName name="SCH56BPM" localSheetId="25">Sch.56B!#REF!</definedName>
    <definedName name="SCH56BPM" localSheetId="26">Sch.56B!#REF!</definedName>
    <definedName name="SCH56BPM" localSheetId="27">Sch.56B!#REF!</definedName>
    <definedName name="SCH56BPM" localSheetId="29">Sch.56B!#REF!</definedName>
    <definedName name="SCH56BPM" localSheetId="30">Sch.56B!#REF!</definedName>
    <definedName name="SCH56BPM" localSheetId="33">Sch.56B!#REF!</definedName>
    <definedName name="SCH56BPM" localSheetId="38">Sch.56B!#REF!</definedName>
    <definedName name="SCH56BPM" localSheetId="39">Sch.56B!#REF!</definedName>
    <definedName name="SCH56BPM" localSheetId="41">Sch.56B!#REF!</definedName>
    <definedName name="SCH56BPM" localSheetId="43">Sch.56B!#REF!</definedName>
    <definedName name="SCH56BPM" localSheetId="44">Sch.56B!#REF!</definedName>
    <definedName name="SCH56BPM" localSheetId="56">Sch.56B!#REF!</definedName>
    <definedName name="SCH56BPM" localSheetId="67">Sch.56B!#REF!</definedName>
    <definedName name="SCH56BPM" localSheetId="69">Sch.56B!#REF!</definedName>
    <definedName name="SCH56BPM" localSheetId="70">Sch.56B!#REF!</definedName>
    <definedName name="SCH56BPM" localSheetId="71">Sch.56B!#REF!</definedName>
    <definedName name="SCH56BPM">Sch.56B!#REF!</definedName>
    <definedName name="SCH56CPM" localSheetId="19">Sch.56C!#REF!</definedName>
    <definedName name="SCH56CPM" localSheetId="20">Sch.56C!#REF!</definedName>
    <definedName name="SCH56CPM" localSheetId="25">Sch.56C!#REF!</definedName>
    <definedName name="SCH56CPM" localSheetId="26">Sch.56C!#REF!</definedName>
    <definedName name="SCH56CPM" localSheetId="27">Sch.56C!#REF!</definedName>
    <definedName name="SCH56CPM" localSheetId="29">Sch.56C!#REF!</definedName>
    <definedName name="SCH56CPM" localSheetId="30">Sch.56C!#REF!</definedName>
    <definedName name="SCH56CPM" localSheetId="33">Sch.56C!#REF!</definedName>
    <definedName name="SCH56CPM" localSheetId="38">Sch.56C!#REF!</definedName>
    <definedName name="SCH56CPM" localSheetId="39">Sch.56C!#REF!</definedName>
    <definedName name="SCH56CPM" localSheetId="41">Sch.56C!#REF!</definedName>
    <definedName name="SCH56CPM" localSheetId="43">Sch.56C!#REF!</definedName>
    <definedName name="SCH56CPM" localSheetId="44">Sch.56C!#REF!</definedName>
    <definedName name="SCH56CPM" localSheetId="56">Sch.56C!#REF!</definedName>
    <definedName name="SCH56CPM" localSheetId="67">Sch.56C!#REF!</definedName>
    <definedName name="SCH56CPM" localSheetId="69">Sch.56C!#REF!</definedName>
    <definedName name="SCH56CPM" localSheetId="70">Sch.56C!#REF!</definedName>
    <definedName name="SCH56CPM" localSheetId="71">Sch.56C!#REF!</definedName>
    <definedName name="SCH56CPM">Sch.56C!#REF!</definedName>
    <definedName name="SCH56PM" localSheetId="19">Sch.56!#REF!</definedName>
    <definedName name="SCH56PM" localSheetId="20">Sch.56!#REF!</definedName>
    <definedName name="SCH56PM" localSheetId="25">Sch.56!#REF!</definedName>
    <definedName name="SCH56PM" localSheetId="26">Sch.56!#REF!</definedName>
    <definedName name="SCH56PM" localSheetId="27">Sch.56!#REF!</definedName>
    <definedName name="SCH56PM" localSheetId="29">Sch.56!#REF!</definedName>
    <definedName name="SCH56PM" localSheetId="30">Sch.56!#REF!</definedName>
    <definedName name="SCH56PM" localSheetId="33">Sch.56!#REF!</definedName>
    <definedName name="SCH56PM" localSheetId="38">Sch.56!#REF!</definedName>
    <definedName name="SCH56PM" localSheetId="39">Sch.56!#REF!</definedName>
    <definedName name="SCH56PM" localSheetId="41">Sch.56!#REF!</definedName>
    <definedName name="SCH56PM" localSheetId="43">Sch.56!#REF!</definedName>
    <definedName name="SCH56PM" localSheetId="44">Sch.56!#REF!</definedName>
    <definedName name="SCH56PM" localSheetId="56">Sch.56!#REF!</definedName>
    <definedName name="SCH56PM" localSheetId="67">Sch.56!#REF!</definedName>
    <definedName name="SCH56PM" localSheetId="69">Sch.56!#REF!</definedName>
    <definedName name="SCH56PM" localSheetId="70">Sch.56!#REF!</definedName>
    <definedName name="SCH56PM" localSheetId="71">Sch.56!#REF!</definedName>
    <definedName name="SCH56PM">Sch.56!#REF!</definedName>
    <definedName name="SCH57PM" localSheetId="19">Sch.57!#REF!</definedName>
    <definedName name="SCH57PM" localSheetId="20">Sch.57!#REF!</definedName>
    <definedName name="SCH57PM" localSheetId="25">Sch.57!#REF!</definedName>
    <definedName name="SCH57PM" localSheetId="26">Sch.57!#REF!</definedName>
    <definedName name="SCH57PM" localSheetId="27">Sch.57!#REF!</definedName>
    <definedName name="SCH57PM" localSheetId="29">Sch.57!#REF!</definedName>
    <definedName name="SCH57PM" localSheetId="30">Sch.57!#REF!</definedName>
    <definedName name="SCH57PM" localSheetId="33">Sch.57!#REF!</definedName>
    <definedName name="SCH57PM" localSheetId="38">Sch.57!#REF!</definedName>
    <definedName name="SCH57PM" localSheetId="39">Sch.57!#REF!</definedName>
    <definedName name="SCH57PM" localSheetId="41">Sch.57!#REF!</definedName>
    <definedName name="SCH57PM" localSheetId="43">Sch.57!#REF!</definedName>
    <definedName name="SCH57PM" localSheetId="44">Sch.57!#REF!</definedName>
    <definedName name="SCH57PM" localSheetId="56">Sch.57!#REF!</definedName>
    <definedName name="SCH57PM" localSheetId="67">Sch.57!#REF!</definedName>
    <definedName name="SCH57PM" localSheetId="69">Sch.57!#REF!</definedName>
    <definedName name="SCH57PM" localSheetId="70">Sch.57!#REF!</definedName>
    <definedName name="SCH57PM" localSheetId="71">Sch.57!#REF!</definedName>
    <definedName name="SCH57PM">Sch.57!#REF!</definedName>
    <definedName name="SCH58PM" localSheetId="19">Sch.58!#REF!</definedName>
    <definedName name="SCH58PM" localSheetId="20">Sch.58!#REF!</definedName>
    <definedName name="SCH58PM" localSheetId="25">Sch.58!#REF!</definedName>
    <definedName name="SCH58PM" localSheetId="26">Sch.58!#REF!</definedName>
    <definedName name="SCH58PM" localSheetId="27">Sch.58!#REF!</definedName>
    <definedName name="SCH58PM" localSheetId="29">Sch.58!#REF!</definedName>
    <definedName name="SCH58PM" localSheetId="30">Sch.58!#REF!</definedName>
    <definedName name="SCH58PM" localSheetId="33">Sch.58!#REF!</definedName>
    <definedName name="SCH58PM" localSheetId="38">Sch.58!#REF!</definedName>
    <definedName name="SCH58PM" localSheetId="39">Sch.58!#REF!</definedName>
    <definedName name="SCH58PM" localSheetId="41">Sch.58!#REF!</definedName>
    <definedName name="SCH58PM" localSheetId="43">Sch.58!#REF!</definedName>
    <definedName name="SCH58PM" localSheetId="44">Sch.58!#REF!</definedName>
    <definedName name="SCH58PM" localSheetId="56">Sch.58!#REF!</definedName>
    <definedName name="SCH58PM" localSheetId="67">Sch.58!#REF!</definedName>
    <definedName name="SCH58PM" localSheetId="69">Sch.58!#REF!</definedName>
    <definedName name="SCH58PM" localSheetId="70">Sch.58!#REF!</definedName>
    <definedName name="SCH58PM" localSheetId="71">Sch.58!#REF!</definedName>
    <definedName name="SCH58PM">Sch.58!#REF!</definedName>
    <definedName name="SCH59PM" localSheetId="19">Sch.59!#REF!</definedName>
    <definedName name="SCH59PM" localSheetId="20">Sch.59!#REF!</definedName>
    <definedName name="SCH59PM" localSheetId="25">Sch.59!#REF!</definedName>
    <definedName name="SCH59PM" localSheetId="26">Sch.59!#REF!</definedName>
    <definedName name="SCH59PM" localSheetId="27">Sch.59!#REF!</definedName>
    <definedName name="SCH59PM" localSheetId="29">Sch.59!#REF!</definedName>
    <definedName name="SCH59PM" localSheetId="30">Sch.59!#REF!</definedName>
    <definedName name="SCH59PM" localSheetId="33">Sch.59!#REF!</definedName>
    <definedName name="SCH59PM" localSheetId="38">Sch.59!#REF!</definedName>
    <definedName name="SCH59PM" localSheetId="39">Sch.59!#REF!</definedName>
    <definedName name="SCH59PM" localSheetId="41">Sch.59!#REF!</definedName>
    <definedName name="SCH59PM" localSheetId="43">Sch.59!#REF!</definedName>
    <definedName name="SCH59PM" localSheetId="44">Sch.59!#REF!</definedName>
    <definedName name="SCH59PM" localSheetId="56">Sch.59!#REF!</definedName>
    <definedName name="SCH59PM" localSheetId="67">Sch.59!#REF!</definedName>
    <definedName name="SCH59PM" localSheetId="69">Sch.59!#REF!</definedName>
    <definedName name="SCH59PM" localSheetId="70">Sch.59!#REF!</definedName>
    <definedName name="SCH59PM" localSheetId="71">Sch.59!#REF!</definedName>
    <definedName name="SCH59PM">Sch.59!#REF!</definedName>
    <definedName name="SCH5PM" localSheetId="19">Sch.5!#REF!</definedName>
    <definedName name="SCH5PM" localSheetId="20">Sch.5!#REF!</definedName>
    <definedName name="SCH5PM" localSheetId="25">Sch.5!#REF!</definedName>
    <definedName name="SCH5PM" localSheetId="26">Sch.5!#REF!</definedName>
    <definedName name="SCH5PM" localSheetId="27">Sch.5!#REF!</definedName>
    <definedName name="SCH5PM" localSheetId="29">Sch.5!#REF!</definedName>
    <definedName name="SCH5PM" localSheetId="30">Sch.5!#REF!</definedName>
    <definedName name="SCH5PM" localSheetId="33">Sch.5!#REF!</definedName>
    <definedName name="SCH5PM" localSheetId="38">Sch.5!#REF!</definedName>
    <definedName name="SCH5PM" localSheetId="39">Sch.5!#REF!</definedName>
    <definedName name="SCH5PM" localSheetId="41">Sch.5!#REF!</definedName>
    <definedName name="SCH5PM" localSheetId="43">Sch.5!#REF!</definedName>
    <definedName name="SCH5PM" localSheetId="44">Sch.5!#REF!</definedName>
    <definedName name="SCH5PM" localSheetId="56">Sch.5!#REF!</definedName>
    <definedName name="SCH5PM" localSheetId="67">Sch.5!#REF!</definedName>
    <definedName name="SCH5PM" localSheetId="69">Sch.5!#REF!</definedName>
    <definedName name="SCH5PM" localSheetId="70">Sch.5!#REF!</definedName>
    <definedName name="SCH5PM" localSheetId="71">Sch.5!#REF!</definedName>
    <definedName name="SCH5PM">Sch.5!#REF!</definedName>
    <definedName name="SCH60PM" localSheetId="19">#REF!</definedName>
    <definedName name="SCH60PM" localSheetId="20">#REF!</definedName>
    <definedName name="SCH60PM" localSheetId="25">#REF!</definedName>
    <definedName name="SCH60PM" localSheetId="26">#REF!</definedName>
    <definedName name="SCH60PM" localSheetId="27">#REF!</definedName>
    <definedName name="SCH60PM" localSheetId="29">#REF!</definedName>
    <definedName name="SCH60PM" localSheetId="30">#REF!</definedName>
    <definedName name="SCH60PM" localSheetId="33">#REF!</definedName>
    <definedName name="SCH60PM" localSheetId="38">#REF!</definedName>
    <definedName name="SCH60PM" localSheetId="39">#REF!</definedName>
    <definedName name="SCH60PM" localSheetId="41">#REF!</definedName>
    <definedName name="SCH60PM" localSheetId="43">#REF!</definedName>
    <definedName name="SCH60PM" localSheetId="44">#REF!</definedName>
    <definedName name="SCH60PM" localSheetId="56">#REF!</definedName>
    <definedName name="SCH60PM" localSheetId="67">#REF!</definedName>
    <definedName name="SCH60PM" localSheetId="69">#REF!</definedName>
    <definedName name="SCH60PM" localSheetId="70">#REF!</definedName>
    <definedName name="SCH60PM" localSheetId="71">#REF!</definedName>
    <definedName name="SCH60PM">#REF!</definedName>
    <definedName name="SCH61PM" localSheetId="19">Sch.61!#REF!</definedName>
    <definedName name="SCH61PM" localSheetId="20">Sch.61!#REF!</definedName>
    <definedName name="SCH61PM" localSheetId="25">Sch.61!#REF!</definedName>
    <definedName name="SCH61PM" localSheetId="26">Sch.61!#REF!</definedName>
    <definedName name="SCH61PM" localSheetId="27">Sch.61!#REF!</definedName>
    <definedName name="SCH61PM" localSheetId="29">Sch.61!#REF!</definedName>
    <definedName name="SCH61PM" localSheetId="30">Sch.61!#REF!</definedName>
    <definedName name="SCH61PM" localSheetId="33">Sch.61!#REF!</definedName>
    <definedName name="SCH61PM" localSheetId="38">Sch.61!#REF!</definedName>
    <definedName name="SCH61PM" localSheetId="39">Sch.61!#REF!</definedName>
    <definedName name="SCH61PM" localSheetId="41">Sch.61!#REF!</definedName>
    <definedName name="SCH61PM" localSheetId="43">Sch.61!#REF!</definedName>
    <definedName name="SCH61PM" localSheetId="44">Sch.61!#REF!</definedName>
    <definedName name="SCH61PM" localSheetId="56">Sch.61!#REF!</definedName>
    <definedName name="SCH61PM" localSheetId="67">Sch.61!#REF!</definedName>
    <definedName name="SCH61PM" localSheetId="69">Sch.61!#REF!</definedName>
    <definedName name="SCH61PM" localSheetId="70">Sch.61!#REF!</definedName>
    <definedName name="SCH61PM" localSheetId="71">Sch.61!#REF!</definedName>
    <definedName name="SCH61PM">Sch.61!#REF!</definedName>
    <definedName name="SCH62PM" localSheetId="19">#REF!</definedName>
    <definedName name="SCH62PM" localSheetId="20">#REF!</definedName>
    <definedName name="SCH62PM" localSheetId="25">#REF!</definedName>
    <definedName name="SCH62PM" localSheetId="26">#REF!</definedName>
    <definedName name="SCH62PM" localSheetId="27">#REF!</definedName>
    <definedName name="SCH62PM" localSheetId="29">#REF!</definedName>
    <definedName name="SCH62PM" localSheetId="30">#REF!</definedName>
    <definedName name="SCH62PM" localSheetId="33">#REF!</definedName>
    <definedName name="SCH62PM" localSheetId="38">#REF!</definedName>
    <definedName name="SCH62PM" localSheetId="39">#REF!</definedName>
    <definedName name="SCH62PM" localSheetId="41">#REF!</definedName>
    <definedName name="SCH62PM" localSheetId="43">#REF!</definedName>
    <definedName name="SCH62PM" localSheetId="44">#REF!</definedName>
    <definedName name="SCH62PM" localSheetId="56">#REF!</definedName>
    <definedName name="SCH62PM" localSheetId="67">#REF!</definedName>
    <definedName name="SCH62PM" localSheetId="69">#REF!</definedName>
    <definedName name="SCH62PM" localSheetId="70">#REF!</definedName>
    <definedName name="SCH62PM" localSheetId="71">#REF!</definedName>
    <definedName name="SCH62PM">#REF!</definedName>
    <definedName name="SCH63PM" localSheetId="19">#REF!</definedName>
    <definedName name="SCH63PM" localSheetId="20">#REF!</definedName>
    <definedName name="SCH63PM" localSheetId="25">#REF!</definedName>
    <definedName name="SCH63PM" localSheetId="26">#REF!</definedName>
    <definedName name="SCH63PM" localSheetId="27">#REF!</definedName>
    <definedName name="SCH63PM" localSheetId="29">#REF!</definedName>
    <definedName name="SCH63PM" localSheetId="30">#REF!</definedName>
    <definedName name="SCH63PM" localSheetId="33">#REF!</definedName>
    <definedName name="SCH63PM" localSheetId="38">#REF!</definedName>
    <definedName name="SCH63PM" localSheetId="39">#REF!</definedName>
    <definedName name="SCH63PM" localSheetId="41">#REF!</definedName>
    <definedName name="SCH63PM" localSheetId="43">#REF!</definedName>
    <definedName name="SCH63PM" localSheetId="44">#REF!</definedName>
    <definedName name="SCH63PM" localSheetId="56">#REF!</definedName>
    <definedName name="SCH63PM" localSheetId="67">#REF!</definedName>
    <definedName name="SCH63PM" localSheetId="69">#REF!</definedName>
    <definedName name="SCH63PM" localSheetId="70">#REF!</definedName>
    <definedName name="SCH63PM" localSheetId="71">#REF!</definedName>
    <definedName name="SCH63PM">#REF!</definedName>
    <definedName name="SCH64PM" localSheetId="19">#REF!</definedName>
    <definedName name="SCH64PM" localSheetId="20">#REF!</definedName>
    <definedName name="SCH64PM" localSheetId="25">#REF!</definedName>
    <definedName name="SCH64PM" localSheetId="26">#REF!</definedName>
    <definedName name="SCH64PM" localSheetId="27">#REF!</definedName>
    <definedName name="SCH64PM" localSheetId="29">#REF!</definedName>
    <definedName name="SCH64PM" localSheetId="30">#REF!</definedName>
    <definedName name="SCH64PM" localSheetId="33">#REF!</definedName>
    <definedName name="SCH64PM" localSheetId="38">#REF!</definedName>
    <definedName name="SCH64PM" localSheetId="39">#REF!</definedName>
    <definedName name="SCH64PM" localSheetId="41">#REF!</definedName>
    <definedName name="SCH64PM" localSheetId="43">#REF!</definedName>
    <definedName name="SCH64PM" localSheetId="44">#REF!</definedName>
    <definedName name="SCH64PM" localSheetId="56">#REF!</definedName>
    <definedName name="SCH64PM" localSheetId="67">#REF!</definedName>
    <definedName name="SCH64PM" localSheetId="69">#REF!</definedName>
    <definedName name="SCH64PM" localSheetId="70">#REF!</definedName>
    <definedName name="SCH64PM" localSheetId="71">#REF!</definedName>
    <definedName name="SCH64PM">#REF!</definedName>
    <definedName name="SCH65PM" localSheetId="19">Sch.65!#REF!</definedName>
    <definedName name="SCH65PM" localSheetId="20">Sch.65!#REF!</definedName>
    <definedName name="SCH65PM" localSheetId="25">Sch.65!#REF!</definedName>
    <definedName name="SCH65PM" localSheetId="26">Sch.65!#REF!</definedName>
    <definedName name="SCH65PM" localSheetId="27">Sch.65!#REF!</definedName>
    <definedName name="SCH65PM" localSheetId="29">Sch.65!#REF!</definedName>
    <definedName name="SCH65PM" localSheetId="30">Sch.65!#REF!</definedName>
    <definedName name="SCH65PM" localSheetId="33">Sch.65!#REF!</definedName>
    <definedName name="SCH65PM" localSheetId="38">Sch.65!#REF!</definedName>
    <definedName name="SCH65PM" localSheetId="39">Sch.65!#REF!</definedName>
    <definedName name="SCH65PM" localSheetId="41">Sch.65!#REF!</definedName>
    <definedName name="SCH65PM" localSheetId="43">Sch.65!#REF!</definedName>
    <definedName name="SCH65PM" localSheetId="44">Sch.65!#REF!</definedName>
    <definedName name="SCH65PM" localSheetId="56">Sch.65!#REF!</definedName>
    <definedName name="SCH65PM" localSheetId="67">Sch.65!#REF!</definedName>
    <definedName name="SCH65PM" localSheetId="69">Sch.65!#REF!</definedName>
    <definedName name="SCH65PM" localSheetId="70">Sch.65!#REF!</definedName>
    <definedName name="SCH65PM" localSheetId="71">Sch.65!#REF!</definedName>
    <definedName name="SCH65PM">Sch.65!#REF!</definedName>
    <definedName name="SCH6PM" localSheetId="19">Sch.6!#REF!</definedName>
    <definedName name="SCH6PM" localSheetId="20">Sch.6!#REF!</definedName>
    <definedName name="SCH6PM" localSheetId="25">Sch.6!#REF!</definedName>
    <definedName name="SCH6PM" localSheetId="26">Sch.6!#REF!</definedName>
    <definedName name="SCH6PM" localSheetId="27">Sch.6!#REF!</definedName>
    <definedName name="SCH6PM" localSheetId="29">Sch.6!#REF!</definedName>
    <definedName name="SCH6PM" localSheetId="30">Sch.6!#REF!</definedName>
    <definedName name="SCH6PM" localSheetId="33">Sch.6!#REF!</definedName>
    <definedName name="SCH6PM" localSheetId="38">Sch.6!#REF!</definedName>
    <definedName name="SCH6PM" localSheetId="39">Sch.6!#REF!</definedName>
    <definedName name="SCH6PM" localSheetId="41">Sch.6!#REF!</definedName>
    <definedName name="SCH6PM" localSheetId="43">Sch.6!#REF!</definedName>
    <definedName name="SCH6PM" localSheetId="44">Sch.6!#REF!</definedName>
    <definedName name="SCH6PM" localSheetId="56">Sch.6!#REF!</definedName>
    <definedName name="SCH6PM" localSheetId="67">Sch.6!#REF!</definedName>
    <definedName name="SCH6PM" localSheetId="69">Sch.6!#REF!</definedName>
    <definedName name="SCH6PM" localSheetId="70">Sch.6!#REF!</definedName>
    <definedName name="SCH6PM" localSheetId="71">Sch.6!#REF!</definedName>
    <definedName name="SCH6PM">Sch.6!#REF!</definedName>
    <definedName name="SCH7PM" localSheetId="19">Sch.7!#REF!</definedName>
    <definedName name="SCH7PM" localSheetId="20">Sch.7!#REF!</definedName>
    <definedName name="SCH7PM" localSheetId="25">Sch.7!#REF!</definedName>
    <definedName name="SCH7PM" localSheetId="26">Sch.7!#REF!</definedName>
    <definedName name="SCH7PM" localSheetId="27">Sch.7!#REF!</definedName>
    <definedName name="SCH7PM" localSheetId="29">Sch.7!#REF!</definedName>
    <definedName name="SCH7PM" localSheetId="30">Sch.7!#REF!</definedName>
    <definedName name="SCH7PM" localSheetId="33">Sch.7!#REF!</definedName>
    <definedName name="SCH7PM" localSheetId="38">Sch.7!#REF!</definedName>
    <definedName name="SCH7PM" localSheetId="39">Sch.7!#REF!</definedName>
    <definedName name="SCH7PM" localSheetId="41">Sch.7!#REF!</definedName>
    <definedName name="SCH7PM" localSheetId="43">Sch.7!#REF!</definedName>
    <definedName name="SCH7PM" localSheetId="44">Sch.7!#REF!</definedName>
    <definedName name="SCH7PM" localSheetId="56">Sch.7!#REF!</definedName>
    <definedName name="SCH7PM" localSheetId="67">Sch.7!#REF!</definedName>
    <definedName name="SCH7PM" localSheetId="69">Sch.7!#REF!</definedName>
    <definedName name="SCH7PM" localSheetId="70">Sch.7!#REF!</definedName>
    <definedName name="SCH7PM" localSheetId="71">Sch.7!#REF!</definedName>
    <definedName name="SCH7PM">Sch.7!#REF!</definedName>
    <definedName name="SCH8PM" localSheetId="19">Sch.8!#REF!</definedName>
    <definedName name="SCH8PM" localSheetId="20">Sch.8!#REF!</definedName>
    <definedName name="SCH8PM" localSheetId="25">Sch.8!#REF!</definedName>
    <definedName name="SCH8PM" localSheetId="26">Sch.8!#REF!</definedName>
    <definedName name="SCH8PM" localSheetId="27">Sch.8!#REF!</definedName>
    <definedName name="SCH8PM" localSheetId="29">Sch.8!#REF!</definedName>
    <definedName name="SCH8PM" localSheetId="30">Sch.8!#REF!</definedName>
    <definedName name="SCH8PM" localSheetId="33">Sch.8!#REF!</definedName>
    <definedName name="SCH8PM" localSheetId="38">Sch.8!#REF!</definedName>
    <definedName name="SCH8PM" localSheetId="39">Sch.8!#REF!</definedName>
    <definedName name="SCH8PM" localSheetId="41">Sch.8!#REF!</definedName>
    <definedName name="SCH8PM" localSheetId="43">Sch.8!#REF!</definedName>
    <definedName name="SCH8PM" localSheetId="44">Sch.8!#REF!</definedName>
    <definedName name="SCH8PM" localSheetId="56">Sch.8!#REF!</definedName>
    <definedName name="SCH8PM" localSheetId="67">Sch.8!#REF!</definedName>
    <definedName name="SCH8PM" localSheetId="69">Sch.8!#REF!</definedName>
    <definedName name="SCH8PM" localSheetId="70">Sch.8!#REF!</definedName>
    <definedName name="SCH8PM" localSheetId="71">Sch.8!#REF!</definedName>
    <definedName name="SCH8PM">Sch.8!#REF!</definedName>
    <definedName name="SCH9PM" localSheetId="19">Sch.9!#REF!</definedName>
    <definedName name="SCH9PM" localSheetId="20">Sch.9!#REF!</definedName>
    <definedName name="SCH9PM" localSheetId="25">Sch.9!#REF!</definedName>
    <definedName name="SCH9PM" localSheetId="26">Sch.9!#REF!</definedName>
    <definedName name="SCH9PM" localSheetId="27">Sch.9!#REF!</definedName>
    <definedName name="SCH9PM" localSheetId="29">Sch.9!#REF!</definedName>
    <definedName name="SCH9PM" localSheetId="30">Sch.9!#REF!</definedName>
    <definedName name="SCH9PM" localSheetId="33">Sch.9!#REF!</definedName>
    <definedName name="SCH9PM" localSheetId="38">Sch.9!#REF!</definedName>
    <definedName name="SCH9PM" localSheetId="39">Sch.9!#REF!</definedName>
    <definedName name="SCH9PM" localSheetId="41">Sch.9!#REF!</definedName>
    <definedName name="SCH9PM" localSheetId="43">Sch.9!#REF!</definedName>
    <definedName name="SCH9PM" localSheetId="44">Sch.9!#REF!</definedName>
    <definedName name="SCH9PM" localSheetId="56">Sch.9!#REF!</definedName>
    <definedName name="SCH9PM" localSheetId="67">Sch.9!#REF!</definedName>
    <definedName name="SCH9PM" localSheetId="69">Sch.9!#REF!</definedName>
    <definedName name="SCH9PM" localSheetId="70">Sch.9!#REF!</definedName>
    <definedName name="SCH9PM" localSheetId="71">Sch.9!#REF!</definedName>
    <definedName name="SCH9PM">Sch.9!#REF!</definedName>
    <definedName name="TABLE">Table!$A$1</definedName>
    <definedName name="TABLEPM">Table!$B$67:$B$69</definedName>
  </definedNames>
  <calcPr calcId="171026"/>
</workbook>
</file>

<file path=xl/calcChain.xml><?xml version="1.0" encoding="utf-8"?>
<calcChain xmlns="http://schemas.openxmlformats.org/spreadsheetml/2006/main">
  <c r="J50" i="52" l="1"/>
  <c r="G22" i="50"/>
  <c r="F22" i="50"/>
  <c r="H45" i="17"/>
  <c r="H30" i="17"/>
  <c r="H27" i="17"/>
  <c r="F30" i="14"/>
  <c r="G30" i="14"/>
  <c r="H30" i="14"/>
  <c r="G31" i="14"/>
  <c r="H31" i="14"/>
  <c r="G32" i="14"/>
  <c r="H32" i="14"/>
  <c r="G33" i="14"/>
  <c r="H33" i="14"/>
  <c r="G34" i="14"/>
  <c r="H34" i="14"/>
  <c r="G35" i="14"/>
  <c r="H35" i="14"/>
  <c r="H36" i="14"/>
  <c r="G37" i="14"/>
  <c r="H37" i="14"/>
  <c r="H38" i="14"/>
  <c r="D18" i="47"/>
  <c r="D20" i="47"/>
  <c r="C19" i="14"/>
  <c r="F19" i="14"/>
  <c r="G19" i="14"/>
  <c r="H19" i="14"/>
  <c r="D26" i="47"/>
  <c r="C20" i="14"/>
  <c r="F20" i="14"/>
  <c r="G20" i="14"/>
  <c r="H20" i="14"/>
  <c r="D41" i="47"/>
  <c r="C21" i="14"/>
  <c r="F21" i="14"/>
  <c r="G21" i="14"/>
  <c r="H21" i="14"/>
  <c r="D53" i="47"/>
  <c r="D54" i="47"/>
  <c r="C22" i="14"/>
  <c r="F22" i="14"/>
  <c r="G22" i="14"/>
  <c r="H22" i="14"/>
  <c r="C23" i="14"/>
  <c r="F23" i="14"/>
  <c r="G23" i="14"/>
  <c r="H23" i="14"/>
  <c r="C24" i="14"/>
  <c r="D24" i="14"/>
  <c r="F24" i="14"/>
  <c r="H24" i="14"/>
  <c r="H25" i="14"/>
  <c r="D58" i="47"/>
  <c r="C26" i="14"/>
  <c r="D25" i="14"/>
  <c r="C25" i="14"/>
  <c r="D26" i="14"/>
  <c r="F26" i="14"/>
  <c r="G25" i="14"/>
  <c r="F25" i="14"/>
  <c r="G26" i="14"/>
  <c r="H26" i="14"/>
  <c r="H27" i="14"/>
  <c r="H40" i="14"/>
  <c r="G48" i="14"/>
  <c r="D13" i="49"/>
  <c r="D16" i="49"/>
  <c r="D19" i="49"/>
  <c r="D23" i="49"/>
  <c r="D24" i="49"/>
  <c r="D31" i="49"/>
  <c r="D37" i="49"/>
  <c r="D43" i="49"/>
  <c r="D51" i="49"/>
  <c r="D73" i="49"/>
  <c r="D74" i="49"/>
  <c r="E13" i="49"/>
  <c r="E16" i="49"/>
  <c r="E19" i="49"/>
  <c r="E23" i="49"/>
  <c r="E24" i="49"/>
  <c r="E31" i="49"/>
  <c r="E37" i="49"/>
  <c r="E43" i="49"/>
  <c r="E51" i="49"/>
  <c r="E73" i="49"/>
  <c r="E74" i="49"/>
  <c r="F11" i="49"/>
  <c r="F12" i="49"/>
  <c r="F13" i="49"/>
  <c r="F16" i="49"/>
  <c r="F19" i="49"/>
  <c r="F23" i="49"/>
  <c r="F24" i="49"/>
  <c r="F27" i="49"/>
  <c r="F29" i="49"/>
  <c r="F31" i="49"/>
  <c r="F37" i="49"/>
  <c r="F43" i="49"/>
  <c r="F51" i="49"/>
  <c r="F64" i="49"/>
  <c r="F73" i="49"/>
  <c r="F74" i="49"/>
  <c r="G74" i="49"/>
  <c r="C30" i="14"/>
  <c r="D30" i="14"/>
  <c r="F95" i="18"/>
  <c r="G47" i="16"/>
  <c r="G49" i="16"/>
  <c r="G52" i="16"/>
  <c r="F36" i="18"/>
  <c r="F46" i="18"/>
  <c r="G35" i="16"/>
  <c r="F50" i="18"/>
  <c r="F60" i="18"/>
  <c r="K50" i="35"/>
  <c r="H39" i="17"/>
  <c r="G57" i="55"/>
  <c r="H40" i="17"/>
  <c r="E60" i="53"/>
  <c r="H41" i="17"/>
  <c r="H42" i="17"/>
  <c r="D81" i="49"/>
  <c r="D82" i="49"/>
  <c r="E81" i="49"/>
  <c r="E82" i="49"/>
  <c r="F81" i="49"/>
  <c r="F82" i="49"/>
  <c r="G82" i="49"/>
  <c r="D90" i="49"/>
  <c r="D93" i="49"/>
  <c r="D94" i="49"/>
  <c r="E90" i="49"/>
  <c r="E93" i="49"/>
  <c r="E94" i="49"/>
  <c r="F93" i="49"/>
  <c r="F94" i="49"/>
  <c r="G94" i="49"/>
  <c r="G95" i="49"/>
  <c r="G98" i="49"/>
  <c r="G99" i="49"/>
  <c r="G100" i="49"/>
  <c r="G101" i="49"/>
  <c r="G102" i="49"/>
  <c r="G103" i="49"/>
  <c r="G104" i="49"/>
  <c r="G117" i="49"/>
  <c r="G118" i="49"/>
  <c r="G119" i="49"/>
  <c r="G120" i="49"/>
  <c r="D129" i="49"/>
  <c r="E129" i="49"/>
  <c r="F129" i="49"/>
  <c r="G129" i="49"/>
  <c r="G130" i="49"/>
  <c r="D136" i="49"/>
  <c r="E136" i="49"/>
  <c r="F136" i="49"/>
  <c r="G136" i="49"/>
  <c r="D147" i="49"/>
  <c r="E147" i="49"/>
  <c r="F147" i="49"/>
  <c r="G147" i="49"/>
  <c r="G148" i="49"/>
  <c r="G149" i="49"/>
  <c r="G150" i="49"/>
  <c r="H16" i="17"/>
  <c r="D59" i="47"/>
  <c r="H15" i="17"/>
  <c r="E21" i="41"/>
  <c r="E78" i="16"/>
  <c r="H19" i="33"/>
  <c r="H20" i="33"/>
  <c r="H21" i="33"/>
  <c r="H22" i="33"/>
  <c r="H23" i="33"/>
  <c r="H24" i="33"/>
  <c r="H25" i="33"/>
  <c r="H26" i="33"/>
  <c r="H27" i="33"/>
  <c r="H42" i="33"/>
  <c r="H43" i="33"/>
  <c r="H44" i="33"/>
  <c r="H45" i="33"/>
  <c r="H46" i="33"/>
  <c r="H47" i="33"/>
  <c r="H48" i="33"/>
  <c r="H49" i="33"/>
  <c r="H50" i="33"/>
  <c r="E82" i="16"/>
  <c r="H87" i="33"/>
  <c r="H88" i="33"/>
  <c r="H89" i="33"/>
  <c r="H90" i="33"/>
  <c r="H91" i="33"/>
  <c r="H92" i="33"/>
  <c r="H93" i="33"/>
  <c r="H119" i="33"/>
  <c r="H120" i="33"/>
  <c r="H121" i="33"/>
  <c r="H122" i="33"/>
  <c r="H123" i="33"/>
  <c r="H124" i="33"/>
  <c r="H125" i="33"/>
  <c r="E83" i="16"/>
  <c r="E86" i="16"/>
  <c r="E28" i="41"/>
  <c r="E88" i="16"/>
  <c r="I41" i="41"/>
  <c r="E89" i="16"/>
  <c r="J41" i="41"/>
  <c r="E90" i="16"/>
  <c r="E33" i="41"/>
  <c r="E93" i="16"/>
  <c r="E39" i="41"/>
  <c r="E94" i="16"/>
  <c r="E95" i="16"/>
  <c r="H17" i="43"/>
  <c r="H18" i="43"/>
  <c r="H19" i="43"/>
  <c r="H20" i="43"/>
  <c r="H21" i="43"/>
  <c r="H22" i="43"/>
  <c r="H23" i="43"/>
  <c r="H24" i="43"/>
  <c r="H25" i="43"/>
  <c r="H26" i="43"/>
  <c r="H27" i="43"/>
  <c r="H28" i="43"/>
  <c r="H29" i="43"/>
  <c r="H30" i="43"/>
  <c r="H32" i="43"/>
  <c r="E97" i="16"/>
  <c r="H77" i="33"/>
  <c r="H78" i="33"/>
  <c r="H79" i="33"/>
  <c r="H80" i="33"/>
  <c r="H81" i="33"/>
  <c r="H82" i="33"/>
  <c r="H83" i="33"/>
  <c r="E98" i="16"/>
  <c r="H139" i="33"/>
  <c r="H140" i="33"/>
  <c r="H141" i="33"/>
  <c r="H142" i="33"/>
  <c r="H143" i="33"/>
  <c r="H144" i="33"/>
  <c r="E99" i="16"/>
  <c r="H29" i="33"/>
  <c r="H30" i="33"/>
  <c r="H31" i="33"/>
  <c r="H32" i="33"/>
  <c r="H33" i="33"/>
  <c r="H34" i="33"/>
  <c r="H35" i="33"/>
  <c r="H36" i="33"/>
  <c r="H37" i="33"/>
  <c r="H66" i="33"/>
  <c r="H67" i="33"/>
  <c r="H68" i="33"/>
  <c r="H69" i="33"/>
  <c r="H70" i="33"/>
  <c r="H71" i="33"/>
  <c r="H72" i="33"/>
  <c r="H73" i="33"/>
  <c r="E100" i="16"/>
  <c r="H96" i="33"/>
  <c r="H97" i="33"/>
  <c r="H98" i="33"/>
  <c r="H99" i="33"/>
  <c r="H100" i="33"/>
  <c r="H101" i="33"/>
  <c r="H102" i="33"/>
  <c r="H128" i="33"/>
  <c r="H129" i="33"/>
  <c r="H130" i="33"/>
  <c r="H131" i="33"/>
  <c r="H132" i="33"/>
  <c r="H133" i="33"/>
  <c r="H134" i="33"/>
  <c r="H135" i="33"/>
  <c r="E101" i="16"/>
  <c r="H48" i="43"/>
  <c r="H49" i="43"/>
  <c r="H50" i="43"/>
  <c r="H51" i="43"/>
  <c r="H52" i="43"/>
  <c r="H53" i="43"/>
  <c r="H54" i="43"/>
  <c r="H55" i="43"/>
  <c r="H56" i="43"/>
  <c r="H57" i="43"/>
  <c r="H58" i="43"/>
  <c r="H63" i="43"/>
  <c r="E102" i="16"/>
  <c r="E104" i="16"/>
  <c r="E114" i="16"/>
  <c r="E115" i="16"/>
  <c r="J92" i="19"/>
  <c r="E48" i="16"/>
  <c r="J94" i="19"/>
  <c r="E50" i="16"/>
  <c r="J95" i="19"/>
  <c r="J96" i="19"/>
  <c r="J97" i="19"/>
  <c r="E51" i="16"/>
  <c r="J99" i="19"/>
  <c r="E53" i="16"/>
  <c r="E54" i="16"/>
  <c r="Q25" i="35"/>
  <c r="Q26" i="35"/>
  <c r="Q27" i="35"/>
  <c r="Q28" i="35"/>
  <c r="Q29" i="35"/>
  <c r="Q30" i="35"/>
  <c r="Q31" i="35"/>
  <c r="Q32" i="35"/>
  <c r="Q33" i="35"/>
  <c r="Q34" i="35"/>
  <c r="Q35" i="35"/>
  <c r="Q36" i="35"/>
  <c r="Q37" i="35"/>
  <c r="Q38" i="35"/>
  <c r="Q39" i="35"/>
  <c r="Q40" i="35"/>
  <c r="Q41" i="35"/>
  <c r="Q42" i="35"/>
  <c r="Q43" i="35"/>
  <c r="Q44" i="35"/>
  <c r="Q45" i="35"/>
  <c r="Q46" i="35"/>
  <c r="Q47" i="35"/>
  <c r="Q48" i="35"/>
  <c r="Q49" i="35"/>
  <c r="Q50" i="35"/>
  <c r="E34" i="16"/>
  <c r="H46" i="36"/>
  <c r="H47" i="36"/>
  <c r="H48" i="36"/>
  <c r="H49" i="36"/>
  <c r="H50" i="36"/>
  <c r="H51" i="36"/>
  <c r="H52" i="36"/>
  <c r="H53" i="36"/>
  <c r="H54" i="36"/>
  <c r="H55" i="36"/>
  <c r="H56" i="36"/>
  <c r="H57" i="36"/>
  <c r="H58" i="36"/>
  <c r="H59" i="36"/>
  <c r="H60" i="36"/>
  <c r="H61" i="36"/>
  <c r="H62" i="36"/>
  <c r="H63" i="36"/>
  <c r="H64" i="36"/>
  <c r="E36" i="16"/>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E37" i="16"/>
  <c r="H41" i="41"/>
  <c r="E38" i="16"/>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E42" i="16"/>
  <c r="H27" i="32"/>
  <c r="H28" i="32"/>
  <c r="H29" i="32"/>
  <c r="H30" i="32"/>
  <c r="H31" i="32"/>
  <c r="H32" i="32"/>
  <c r="H33" i="32"/>
  <c r="H34" i="32"/>
  <c r="H35" i="32"/>
  <c r="H64" i="32"/>
  <c r="H65" i="32"/>
  <c r="H66" i="32"/>
  <c r="H67" i="32"/>
  <c r="H68" i="32"/>
  <c r="H69" i="32"/>
  <c r="H70" i="32"/>
  <c r="H71" i="32"/>
  <c r="H83" i="32"/>
  <c r="H84" i="32"/>
  <c r="H85" i="32"/>
  <c r="H86" i="32"/>
  <c r="H87" i="32"/>
  <c r="H88" i="32"/>
  <c r="H100" i="32"/>
  <c r="H101" i="32"/>
  <c r="H102" i="32"/>
  <c r="H103" i="32"/>
  <c r="H104" i="32"/>
  <c r="E44" i="16"/>
  <c r="E45" i="16"/>
  <c r="N15" i="24"/>
  <c r="N16" i="24"/>
  <c r="N17" i="24"/>
  <c r="N18" i="24"/>
  <c r="N19" i="24"/>
  <c r="N20" i="24"/>
  <c r="N21" i="24"/>
  <c r="N22" i="24"/>
  <c r="N23" i="24"/>
  <c r="N24" i="24"/>
  <c r="N25" i="24"/>
  <c r="N26" i="24"/>
  <c r="N28" i="24"/>
  <c r="N29" i="24"/>
  <c r="N30" i="24"/>
  <c r="N31" i="24"/>
  <c r="N32" i="24"/>
  <c r="N33" i="24"/>
  <c r="N34" i="24"/>
  <c r="N35" i="24"/>
  <c r="N36" i="24"/>
  <c r="N37" i="24"/>
  <c r="N38" i="24"/>
  <c r="N39" i="24"/>
  <c r="N41" i="24"/>
  <c r="N42" i="24"/>
  <c r="N43" i="24"/>
  <c r="N44" i="24"/>
  <c r="N45" i="24"/>
  <c r="N46" i="24"/>
  <c r="N48" i="24"/>
  <c r="N49" i="24"/>
  <c r="N50" i="24"/>
  <c r="N51" i="24"/>
  <c r="N52" i="24"/>
  <c r="N53" i="24"/>
  <c r="N54" i="24"/>
  <c r="N55" i="24"/>
  <c r="N56" i="24"/>
  <c r="N57" i="24"/>
  <c r="N58" i="24"/>
  <c r="N59" i="24"/>
  <c r="N60" i="24"/>
  <c r="N61" i="24"/>
  <c r="N65" i="24"/>
  <c r="N64" i="24"/>
  <c r="N66" i="24"/>
  <c r="N67" i="24"/>
  <c r="N68" i="24"/>
  <c r="N69" i="24"/>
  <c r="M63" i="24"/>
  <c r="M66" i="24"/>
  <c r="L26" i="24"/>
  <c r="L39" i="24"/>
  <c r="L46" i="24"/>
  <c r="L57" i="24"/>
  <c r="L60" i="24"/>
  <c r="H26" i="24"/>
  <c r="H39" i="24"/>
  <c r="H46" i="24"/>
  <c r="H57" i="24"/>
  <c r="H60" i="24"/>
  <c r="H63" i="24"/>
  <c r="H66" i="24"/>
  <c r="H69" i="24"/>
  <c r="H70" i="24"/>
  <c r="G26" i="24"/>
  <c r="G39" i="24"/>
  <c r="G46" i="24"/>
  <c r="G57" i="24"/>
  <c r="G60" i="24"/>
  <c r="G63" i="24"/>
  <c r="G66" i="24"/>
  <c r="G69" i="24"/>
  <c r="G70" i="24"/>
  <c r="E70" i="24"/>
  <c r="M57" i="24"/>
  <c r="K57" i="24"/>
  <c r="J57" i="24"/>
  <c r="N62" i="24"/>
  <c r="N63" i="24"/>
  <c r="N70" i="24"/>
  <c r="J27" i="50"/>
  <c r="I31" i="50"/>
  <c r="J31" i="50"/>
  <c r="J45" i="50"/>
  <c r="I49" i="50"/>
  <c r="J49" i="50"/>
  <c r="J56" i="50"/>
  <c r="J62" i="50"/>
  <c r="H27" i="36"/>
  <c r="E26" i="24"/>
  <c r="D35" i="19"/>
  <c r="D49" i="19"/>
  <c r="D69" i="19"/>
  <c r="D87" i="19"/>
  <c r="D81" i="19"/>
  <c r="D90" i="19"/>
  <c r="D102" i="19"/>
  <c r="J72" i="19"/>
  <c r="K26" i="24"/>
  <c r="M26" i="24"/>
  <c r="F37" i="62"/>
  <c r="E120" i="49"/>
  <c r="D120" i="49"/>
  <c r="E25" i="47"/>
  <c r="E22" i="50"/>
  <c r="E23" i="50"/>
  <c r="E24" i="50"/>
  <c r="E25" i="50"/>
  <c r="E27" i="50"/>
  <c r="E32" i="50"/>
  <c r="E33" i="50"/>
  <c r="E34" i="50"/>
  <c r="E35" i="50"/>
  <c r="E36" i="50"/>
  <c r="E37" i="50"/>
  <c r="E38" i="50"/>
  <c r="E39" i="50"/>
  <c r="E40" i="50"/>
  <c r="E41" i="50"/>
  <c r="E42" i="50"/>
  <c r="E43" i="50"/>
  <c r="E45" i="50"/>
  <c r="E50" i="50"/>
  <c r="E51" i="50"/>
  <c r="E52" i="50"/>
  <c r="E53" i="50"/>
  <c r="E54" i="50"/>
  <c r="E56" i="50"/>
  <c r="E58" i="50"/>
  <c r="E59" i="50"/>
  <c r="E60" i="50"/>
  <c r="E62" i="50"/>
  <c r="R45" i="50"/>
  <c r="R27" i="50"/>
  <c r="R56" i="50"/>
  <c r="R62" i="50"/>
  <c r="H12" i="73"/>
  <c r="H18" i="73"/>
  <c r="H52" i="41"/>
  <c r="J24" i="19"/>
  <c r="G27" i="50"/>
  <c r="G45" i="50"/>
  <c r="G56" i="50"/>
  <c r="G62" i="50"/>
  <c r="J29" i="52"/>
  <c r="G104" i="14"/>
  <c r="G101" i="14"/>
  <c r="G99" i="14"/>
  <c r="G88" i="14"/>
  <c r="H88" i="14"/>
  <c r="G86" i="14"/>
  <c r="G81" i="14"/>
  <c r="H81" i="14"/>
  <c r="G78" i="14"/>
  <c r="H78" i="14"/>
  <c r="G36" i="14"/>
  <c r="G38" i="14"/>
  <c r="G27" i="14"/>
  <c r="G40" i="14"/>
  <c r="G29" i="49"/>
  <c r="H34" i="73"/>
  <c r="D42" i="4"/>
  <c r="D43" i="4"/>
  <c r="D44" i="4"/>
  <c r="D45" i="4"/>
  <c r="A29" i="4"/>
  <c r="A30" i="4"/>
  <c r="A31" i="4"/>
  <c r="A32" i="4"/>
  <c r="A33" i="4"/>
  <c r="A34" i="4"/>
  <c r="A35" i="4"/>
  <c r="A36" i="4"/>
  <c r="A38" i="4"/>
  <c r="A39" i="4"/>
  <c r="A40" i="4"/>
  <c r="A41" i="4"/>
  <c r="A43" i="4"/>
  <c r="A45" i="4"/>
  <c r="A46" i="4"/>
  <c r="A47" i="4"/>
  <c r="A48" i="4"/>
  <c r="A49" i="4"/>
  <c r="A50" i="4"/>
  <c r="D7" i="4"/>
  <c r="D8" i="4"/>
  <c r="D10" i="4"/>
  <c r="D11" i="4"/>
  <c r="D12" i="4"/>
  <c r="D14" i="4"/>
  <c r="D15" i="4"/>
  <c r="D16" i="4"/>
  <c r="D17" i="4"/>
  <c r="D18" i="4"/>
  <c r="D19" i="4"/>
  <c r="D21" i="4"/>
  <c r="D22" i="4"/>
  <c r="D23" i="4"/>
  <c r="D24" i="4"/>
  <c r="D26" i="4"/>
  <c r="D27" i="4"/>
  <c r="D28" i="4"/>
  <c r="D29" i="4"/>
  <c r="D31" i="4"/>
  <c r="D32" i="4"/>
  <c r="D33" i="4"/>
  <c r="D34" i="4"/>
  <c r="A9" i="4"/>
  <c r="A10" i="4"/>
  <c r="A11" i="4"/>
  <c r="A12" i="4"/>
  <c r="A13" i="4"/>
  <c r="A14" i="4"/>
  <c r="A16" i="4"/>
  <c r="A19" i="4"/>
  <c r="A21" i="4"/>
  <c r="A22" i="4"/>
  <c r="A23" i="4"/>
  <c r="A24" i="4"/>
  <c r="A25" i="4"/>
  <c r="A26" i="4"/>
  <c r="E33" i="64"/>
  <c r="E34" i="64"/>
  <c r="F15" i="62"/>
  <c r="E26" i="64"/>
  <c r="E24" i="64"/>
  <c r="C63" i="43"/>
  <c r="E63" i="43"/>
  <c r="F63" i="43"/>
  <c r="E55" i="41"/>
  <c r="F55" i="41"/>
  <c r="H55" i="41"/>
  <c r="I55" i="41"/>
  <c r="J55" i="41"/>
  <c r="K55" i="41"/>
  <c r="L55" i="41"/>
  <c r="M55" i="41"/>
  <c r="E62" i="41"/>
  <c r="F62" i="41"/>
  <c r="H62" i="41"/>
  <c r="I62" i="41"/>
  <c r="J62" i="41"/>
  <c r="K62" i="41"/>
  <c r="L62" i="41"/>
  <c r="M62" i="41"/>
  <c r="M41" i="41"/>
  <c r="L41" i="41"/>
  <c r="K41" i="41"/>
  <c r="G41" i="41"/>
  <c r="G146" i="49"/>
  <c r="G145" i="49"/>
  <c r="G144" i="49"/>
  <c r="G143" i="49"/>
  <c r="G142" i="49"/>
  <c r="G141" i="49"/>
  <c r="G140" i="49"/>
  <c r="G139" i="49"/>
  <c r="G135" i="49"/>
  <c r="G134" i="49"/>
  <c r="G128" i="49"/>
  <c r="G127" i="49"/>
  <c r="G126" i="49"/>
  <c r="G125" i="49"/>
  <c r="G124" i="49"/>
  <c r="G123" i="49"/>
  <c r="G92" i="49"/>
  <c r="G91" i="49"/>
  <c r="G89" i="49"/>
  <c r="G88" i="49"/>
  <c r="G87" i="49"/>
  <c r="G86" i="49"/>
  <c r="G85" i="49"/>
  <c r="G80" i="49"/>
  <c r="G79" i="49"/>
  <c r="G78" i="49"/>
  <c r="G72" i="49"/>
  <c r="G71" i="49"/>
  <c r="G70" i="49"/>
  <c r="G69" i="49"/>
  <c r="G68" i="49"/>
  <c r="G67" i="49"/>
  <c r="G66" i="49"/>
  <c r="G65" i="49"/>
  <c r="G64" i="49"/>
  <c r="G50" i="49"/>
  <c r="G49" i="49"/>
  <c r="G48" i="49"/>
  <c r="G47" i="49"/>
  <c r="G46" i="49"/>
  <c r="G42" i="49"/>
  <c r="G41" i="49"/>
  <c r="G38" i="49"/>
  <c r="G36" i="49"/>
  <c r="G35" i="49"/>
  <c r="G34" i="49"/>
  <c r="G30" i="49"/>
  <c r="G28" i="49"/>
  <c r="G27" i="49"/>
  <c r="G22" i="49"/>
  <c r="G21" i="49"/>
  <c r="G20" i="49"/>
  <c r="G18" i="49"/>
  <c r="G17" i="49"/>
  <c r="G15" i="49"/>
  <c r="G14" i="49"/>
  <c r="G12" i="49"/>
  <c r="G11" i="49"/>
  <c r="C88" i="14"/>
  <c r="D88" i="14"/>
  <c r="C86" i="14"/>
  <c r="D86" i="14"/>
  <c r="J42" i="15"/>
  <c r="J41" i="15"/>
  <c r="J40" i="15"/>
  <c r="H104" i="14"/>
  <c r="H99" i="14"/>
  <c r="H48" i="14"/>
  <c r="E36" i="14"/>
  <c r="E38" i="14"/>
  <c r="E25" i="14"/>
  <c r="E27" i="14"/>
  <c r="E40" i="14"/>
  <c r="P60" i="25"/>
  <c r="O59" i="25"/>
  <c r="Q59" i="25"/>
  <c r="O58" i="25"/>
  <c r="Q58" i="25"/>
  <c r="Q60" i="25"/>
  <c r="O60" i="25"/>
  <c r="O55" i="25"/>
  <c r="Q55" i="25"/>
  <c r="P54" i="25"/>
  <c r="O54" i="25"/>
  <c r="Q54" i="25"/>
  <c r="P53" i="25"/>
  <c r="P56" i="25"/>
  <c r="O53" i="25"/>
  <c r="Q53" i="25"/>
  <c r="Q56" i="25"/>
  <c r="O56" i="25"/>
  <c r="O50" i="25"/>
  <c r="Q50" i="25"/>
  <c r="P49" i="25"/>
  <c r="O49" i="25"/>
  <c r="Q49" i="25"/>
  <c r="P48" i="25"/>
  <c r="P51" i="25"/>
  <c r="O48" i="25"/>
  <c r="Q48" i="25"/>
  <c r="Q51" i="25"/>
  <c r="O51" i="25"/>
  <c r="P45" i="25"/>
  <c r="O45" i="25"/>
  <c r="Q45" i="25"/>
  <c r="P44" i="25"/>
  <c r="O44" i="25"/>
  <c r="Q44" i="25"/>
  <c r="P43" i="25"/>
  <c r="P46" i="25"/>
  <c r="O43" i="25"/>
  <c r="Q43" i="25"/>
  <c r="Q46" i="25"/>
  <c r="O46" i="25"/>
  <c r="P40" i="25"/>
  <c r="O40" i="25"/>
  <c r="Q40" i="25"/>
  <c r="P39" i="25"/>
  <c r="P41" i="25"/>
  <c r="O39" i="25"/>
  <c r="P36" i="25"/>
  <c r="O36" i="25"/>
  <c r="Q36" i="25"/>
  <c r="P35" i="25"/>
  <c r="P37" i="25"/>
  <c r="O35" i="25"/>
  <c r="Q35" i="25"/>
  <c r="Q37" i="25"/>
  <c r="P32" i="25"/>
  <c r="O32" i="25"/>
  <c r="Q32" i="25"/>
  <c r="P31" i="25"/>
  <c r="P33" i="25"/>
  <c r="O31" i="25"/>
  <c r="P29" i="25"/>
  <c r="O28" i="25"/>
  <c r="Q28" i="25"/>
  <c r="O27" i="25"/>
  <c r="Q27" i="25"/>
  <c r="Q29" i="25"/>
  <c r="O24" i="25"/>
  <c r="Q24" i="25"/>
  <c r="P23" i="25"/>
  <c r="P25" i="25"/>
  <c r="O23" i="25"/>
  <c r="Q23" i="25"/>
  <c r="Q25" i="25"/>
  <c r="O25" i="25"/>
  <c r="G61" i="25"/>
  <c r="G60" i="25"/>
  <c r="G59" i="25"/>
  <c r="G56" i="25"/>
  <c r="G55" i="25"/>
  <c r="G54" i="25"/>
  <c r="G53" i="25"/>
  <c r="G51" i="25"/>
  <c r="G45" i="25"/>
  <c r="G44" i="25"/>
  <c r="G43" i="25"/>
  <c r="G41" i="25"/>
  <c r="G36" i="25"/>
  <c r="G35" i="25"/>
  <c r="G33" i="25"/>
  <c r="G32" i="25"/>
  <c r="G31" i="25"/>
  <c r="G29" i="25"/>
  <c r="G28" i="25"/>
  <c r="G27" i="25"/>
  <c r="G26" i="25"/>
  <c r="G23" i="25"/>
  <c r="O37" i="25"/>
  <c r="O29" i="25"/>
  <c r="G61" i="67"/>
  <c r="B6" i="74"/>
  <c r="D19" i="74"/>
  <c r="D31" i="74"/>
  <c r="D50" i="74"/>
  <c r="D51" i="74"/>
  <c r="D52" i="74"/>
  <c r="D68" i="74"/>
  <c r="D135" i="74"/>
  <c r="D140" i="74"/>
  <c r="D142" i="74"/>
  <c r="D158" i="74"/>
  <c r="D159" i="74"/>
  <c r="D160" i="74"/>
  <c r="D161" i="74"/>
  <c r="D162" i="74"/>
  <c r="D190" i="74"/>
  <c r="D208" i="74"/>
  <c r="D212" i="74"/>
  <c r="D239" i="74"/>
  <c r="D251" i="74"/>
  <c r="D252" i="74"/>
  <c r="D260" i="74"/>
  <c r="D261" i="74"/>
  <c r="D262" i="74"/>
  <c r="D263" i="74"/>
  <c r="D264" i="74"/>
  <c r="H50" i="73"/>
  <c r="D435" i="74"/>
  <c r="D401" i="74"/>
  <c r="J19" i="69"/>
  <c r="J20" i="69"/>
  <c r="J21" i="69"/>
  <c r="J22" i="69"/>
  <c r="J23" i="69"/>
  <c r="J24" i="69"/>
  <c r="J25" i="69"/>
  <c r="J26" i="69"/>
  <c r="J27" i="69"/>
  <c r="G28" i="69"/>
  <c r="H28" i="69"/>
  <c r="I28" i="69"/>
  <c r="C46" i="69"/>
  <c r="D46" i="69"/>
  <c r="E46" i="69"/>
  <c r="F46" i="69"/>
  <c r="G46" i="69"/>
  <c r="H46" i="69"/>
  <c r="I46" i="69"/>
  <c r="J46" i="69"/>
  <c r="E24" i="63"/>
  <c r="K15" i="60"/>
  <c r="K20" i="60"/>
  <c r="K24" i="60"/>
  <c r="K25" i="60"/>
  <c r="K26" i="60"/>
  <c r="K27" i="60"/>
  <c r="K32" i="60"/>
  <c r="H29" i="59"/>
  <c r="C41" i="58"/>
  <c r="F33" i="56"/>
  <c r="J33" i="56"/>
  <c r="L33" i="56"/>
  <c r="N33" i="56"/>
  <c r="J65" i="56"/>
  <c r="N65" i="56"/>
  <c r="D164" i="74"/>
  <c r="E33" i="54"/>
  <c r="E58" i="54"/>
  <c r="H56" i="17"/>
  <c r="H53" i="17"/>
  <c r="H54" i="17"/>
  <c r="H55" i="17"/>
  <c r="H57" i="17"/>
  <c r="D183" i="74"/>
  <c r="J24" i="52"/>
  <c r="J26" i="52"/>
  <c r="J28" i="52"/>
  <c r="D54" i="51"/>
  <c r="H27" i="50"/>
  <c r="I27" i="50"/>
  <c r="N27" i="50"/>
  <c r="O27" i="50"/>
  <c r="P27" i="50"/>
  <c r="F45" i="50"/>
  <c r="H45" i="50"/>
  <c r="N45" i="50"/>
  <c r="O45" i="50"/>
  <c r="P45" i="50"/>
  <c r="F56" i="50"/>
  <c r="H56" i="50"/>
  <c r="N56" i="50"/>
  <c r="O56" i="50"/>
  <c r="O62" i="50"/>
  <c r="P56" i="50"/>
  <c r="N62" i="50"/>
  <c r="P62" i="50"/>
  <c r="G19" i="49"/>
  <c r="D106" i="74"/>
  <c r="G43" i="49"/>
  <c r="D107" i="74"/>
  <c r="D113" i="74"/>
  <c r="D115" i="74"/>
  <c r="F103" i="49"/>
  <c r="D130" i="49"/>
  <c r="F120" i="49"/>
  <c r="E130" i="49"/>
  <c r="F130" i="49"/>
  <c r="E149" i="49"/>
  <c r="D127" i="74"/>
  <c r="E20" i="47"/>
  <c r="D94" i="74"/>
  <c r="E26" i="47"/>
  <c r="E41" i="47"/>
  <c r="E54" i="47"/>
  <c r="E58" i="47"/>
  <c r="E106" i="16"/>
  <c r="D433" i="74"/>
  <c r="C32" i="43"/>
  <c r="F97" i="16"/>
  <c r="E32" i="43"/>
  <c r="G32" i="43"/>
  <c r="A15" i="41"/>
  <c r="A16" i="41"/>
  <c r="A17" i="41"/>
  <c r="A18" i="41"/>
  <c r="A19" i="41"/>
  <c r="A20" i="41"/>
  <c r="A23" i="41"/>
  <c r="A24" i="41"/>
  <c r="A25" i="41"/>
  <c r="A26" i="41"/>
  <c r="A27" i="41"/>
  <c r="A31" i="41"/>
  <c r="A32" i="41"/>
  <c r="A36" i="41"/>
  <c r="A37" i="41"/>
  <c r="A38" i="41"/>
  <c r="D61" i="74"/>
  <c r="D409" i="74"/>
  <c r="G93" i="16"/>
  <c r="D46" i="38"/>
  <c r="E46" i="38"/>
  <c r="G46" i="38"/>
  <c r="C49" i="37"/>
  <c r="D49" i="37"/>
  <c r="E49" i="37"/>
  <c r="H28" i="36"/>
  <c r="H29" i="36"/>
  <c r="H30" i="36"/>
  <c r="H31" i="36"/>
  <c r="H32" i="36"/>
  <c r="H33" i="36"/>
  <c r="H34" i="36"/>
  <c r="H35" i="36"/>
  <c r="H36" i="36"/>
  <c r="H37" i="36"/>
  <c r="H38" i="36"/>
  <c r="H39" i="36"/>
  <c r="H40" i="36"/>
  <c r="H41" i="36"/>
  <c r="H42" i="36"/>
  <c r="H43" i="36"/>
  <c r="D44" i="36"/>
  <c r="E44" i="36"/>
  <c r="G44" i="36"/>
  <c r="H44" i="36"/>
  <c r="L44" i="36"/>
  <c r="M44" i="36"/>
  <c r="D64" i="36"/>
  <c r="E64" i="36"/>
  <c r="G64" i="36"/>
  <c r="L64" i="36"/>
  <c r="M64" i="36"/>
  <c r="D50" i="35"/>
  <c r="F50" i="35"/>
  <c r="G50" i="35"/>
  <c r="H50" i="35"/>
  <c r="L50" i="35"/>
  <c r="M50" i="35"/>
  <c r="N50" i="35"/>
  <c r="O50" i="35"/>
  <c r="P50" i="35"/>
  <c r="A20" i="33"/>
  <c r="A21" i="33"/>
  <c r="A22" i="33"/>
  <c r="A23" i="33"/>
  <c r="A24" i="33"/>
  <c r="A25" i="33"/>
  <c r="A26" i="33"/>
  <c r="A27" i="33"/>
  <c r="C27" i="33"/>
  <c r="E27" i="33"/>
  <c r="F27" i="33"/>
  <c r="G27" i="33"/>
  <c r="A29" i="33"/>
  <c r="A30" i="33"/>
  <c r="A31" i="33"/>
  <c r="A32" i="33"/>
  <c r="A33" i="33"/>
  <c r="A34" i="33"/>
  <c r="A35" i="33"/>
  <c r="A36" i="33"/>
  <c r="A37" i="33"/>
  <c r="C37" i="33"/>
  <c r="C38" i="33"/>
  <c r="E37" i="33"/>
  <c r="F37" i="33"/>
  <c r="F38" i="33"/>
  <c r="G37" i="33"/>
  <c r="A38" i="33"/>
  <c r="E38" i="33"/>
  <c r="G38" i="33"/>
  <c r="A42" i="33"/>
  <c r="A43" i="33"/>
  <c r="A44" i="33"/>
  <c r="A45" i="33"/>
  <c r="A46" i="33"/>
  <c r="A47" i="33"/>
  <c r="A48" i="33"/>
  <c r="A49" i="33"/>
  <c r="A50" i="33"/>
  <c r="C50" i="33"/>
  <c r="E50" i="33"/>
  <c r="F50" i="33"/>
  <c r="G50" i="33"/>
  <c r="A66" i="33"/>
  <c r="A67" i="33"/>
  <c r="A68" i="33"/>
  <c r="A69" i="33"/>
  <c r="A70" i="33"/>
  <c r="A71" i="33"/>
  <c r="A72" i="33"/>
  <c r="A73" i="33"/>
  <c r="C73" i="33"/>
  <c r="E73" i="33"/>
  <c r="F73" i="33"/>
  <c r="G73" i="33"/>
  <c r="A74" i="33"/>
  <c r="C74" i="33"/>
  <c r="E74" i="33"/>
  <c r="F74" i="33"/>
  <c r="G74" i="33"/>
  <c r="H74" i="33"/>
  <c r="A77" i="33"/>
  <c r="A78" i="33"/>
  <c r="A79" i="33"/>
  <c r="A80" i="33"/>
  <c r="A81" i="33"/>
  <c r="A82" i="33"/>
  <c r="A83" i="33"/>
  <c r="A87" i="33"/>
  <c r="A88" i="33"/>
  <c r="A89" i="33"/>
  <c r="A90" i="33"/>
  <c r="A91" i="33"/>
  <c r="A92" i="33"/>
  <c r="A93" i="33"/>
  <c r="A96" i="33"/>
  <c r="A97" i="33"/>
  <c r="A98" i="33"/>
  <c r="A99" i="33"/>
  <c r="A100" i="33"/>
  <c r="A101" i="33"/>
  <c r="A102" i="33"/>
  <c r="A103" i="33"/>
  <c r="A119" i="33"/>
  <c r="A120" i="33"/>
  <c r="A121" i="33"/>
  <c r="A122" i="33"/>
  <c r="A123" i="33"/>
  <c r="A124" i="33"/>
  <c r="A125" i="33"/>
  <c r="A129" i="33"/>
  <c r="A130" i="33"/>
  <c r="A131" i="33"/>
  <c r="A132" i="33"/>
  <c r="A133" i="33"/>
  <c r="A134" i="33"/>
  <c r="A135" i="33"/>
  <c r="A136" i="33"/>
  <c r="A137" i="33"/>
  <c r="A139" i="33"/>
  <c r="A140" i="33"/>
  <c r="A141" i="33"/>
  <c r="A142" i="33"/>
  <c r="A143" i="33"/>
  <c r="A144" i="33"/>
  <c r="C83" i="33"/>
  <c r="F98" i="16"/>
  <c r="E83" i="33"/>
  <c r="F83" i="33"/>
  <c r="G83" i="33"/>
  <c r="C93" i="33"/>
  <c r="E93" i="33"/>
  <c r="F93" i="33"/>
  <c r="G93" i="33"/>
  <c r="C102" i="33"/>
  <c r="E102" i="33"/>
  <c r="F102" i="33"/>
  <c r="G102" i="33"/>
  <c r="C103" i="33"/>
  <c r="E103" i="33"/>
  <c r="F103" i="33"/>
  <c r="G103" i="33"/>
  <c r="H103" i="33"/>
  <c r="C125" i="33"/>
  <c r="E125" i="33"/>
  <c r="F125" i="33"/>
  <c r="G125" i="33"/>
  <c r="H136" i="33"/>
  <c r="C135" i="33"/>
  <c r="F101" i="16"/>
  <c r="C144" i="33"/>
  <c r="F99" i="16"/>
  <c r="F100" i="16"/>
  <c r="F102" i="16"/>
  <c r="F104" i="16"/>
  <c r="E135" i="33"/>
  <c r="E136" i="33"/>
  <c r="F135" i="33"/>
  <c r="G135" i="33"/>
  <c r="G136" i="33"/>
  <c r="C136" i="33"/>
  <c r="F136" i="33"/>
  <c r="E144" i="33"/>
  <c r="F144" i="33"/>
  <c r="G144" i="33"/>
  <c r="H17" i="32"/>
  <c r="A18" i="32"/>
  <c r="H18" i="32"/>
  <c r="A19" i="32"/>
  <c r="H19" i="32"/>
  <c r="A20" i="32"/>
  <c r="H20" i="32"/>
  <c r="A21" i="32"/>
  <c r="A22" i="32"/>
  <c r="A23" i="32"/>
  <c r="A24" i="32"/>
  <c r="A25" i="32"/>
  <c r="A27" i="32"/>
  <c r="A28" i="32"/>
  <c r="A29" i="32"/>
  <c r="A30" i="32"/>
  <c r="A31" i="32"/>
  <c r="A32" i="32"/>
  <c r="A33" i="32"/>
  <c r="A34" i="32"/>
  <c r="A35" i="32"/>
  <c r="A36" i="32"/>
  <c r="A40" i="32"/>
  <c r="A41" i="32"/>
  <c r="A42" i="32"/>
  <c r="A43" i="32"/>
  <c r="A44" i="32"/>
  <c r="A45" i="32"/>
  <c r="A46" i="32"/>
  <c r="A47" i="32"/>
  <c r="A48" i="32"/>
  <c r="A64" i="32"/>
  <c r="A65" i="32"/>
  <c r="A66" i="32"/>
  <c r="A67" i="32"/>
  <c r="A68" i="32"/>
  <c r="A69" i="32"/>
  <c r="A70" i="32"/>
  <c r="A71" i="32"/>
  <c r="A72" i="32"/>
  <c r="A76" i="32"/>
  <c r="A77" i="32"/>
  <c r="A78" i="32"/>
  <c r="A79" i="32"/>
  <c r="A80" i="32"/>
  <c r="A81" i="32"/>
  <c r="A83" i="32"/>
  <c r="A84" i="32"/>
  <c r="A85" i="32"/>
  <c r="A86" i="32"/>
  <c r="A87" i="32"/>
  <c r="A88" i="32"/>
  <c r="A89" i="32"/>
  <c r="A93" i="32"/>
  <c r="A94" i="32"/>
  <c r="A95" i="32"/>
  <c r="A96" i="32"/>
  <c r="A97" i="32"/>
  <c r="A98" i="32"/>
  <c r="A100" i="32"/>
  <c r="A101" i="32"/>
  <c r="A102" i="32"/>
  <c r="A103" i="32"/>
  <c r="A104" i="32"/>
  <c r="A105" i="32"/>
  <c r="H21" i="32"/>
  <c r="H22" i="32"/>
  <c r="H23" i="32"/>
  <c r="H24" i="32"/>
  <c r="C25" i="32"/>
  <c r="E25" i="32"/>
  <c r="F25" i="32"/>
  <c r="G25" i="32"/>
  <c r="H25" i="32"/>
  <c r="C35" i="32"/>
  <c r="E35" i="32"/>
  <c r="F35" i="32"/>
  <c r="G35" i="32"/>
  <c r="C36" i="32"/>
  <c r="E36" i="32"/>
  <c r="F36" i="32"/>
  <c r="G36" i="32"/>
  <c r="H36" i="32"/>
  <c r="H40" i="32"/>
  <c r="H41" i="32"/>
  <c r="H42" i="32"/>
  <c r="H43" i="32"/>
  <c r="H44" i="32"/>
  <c r="H45" i="32"/>
  <c r="H46" i="32"/>
  <c r="H47" i="32"/>
  <c r="C48" i="32"/>
  <c r="E48" i="32"/>
  <c r="F48" i="32"/>
  <c r="G48" i="32"/>
  <c r="H48" i="32"/>
  <c r="C71" i="32"/>
  <c r="E71" i="32"/>
  <c r="F71" i="32"/>
  <c r="G71" i="32"/>
  <c r="C72" i="32"/>
  <c r="E72" i="32"/>
  <c r="F72" i="32"/>
  <c r="G72" i="32"/>
  <c r="H72" i="32"/>
  <c r="H76" i="32"/>
  <c r="H77" i="32"/>
  <c r="H78" i="32"/>
  <c r="H79" i="32"/>
  <c r="H80" i="32"/>
  <c r="C81" i="32"/>
  <c r="E81" i="32"/>
  <c r="F81" i="32"/>
  <c r="G81" i="32"/>
  <c r="H81" i="32"/>
  <c r="C88" i="32"/>
  <c r="E88" i="32"/>
  <c r="F88" i="32"/>
  <c r="G88" i="32"/>
  <c r="C89" i="32"/>
  <c r="E89" i="32"/>
  <c r="F89" i="32"/>
  <c r="G89" i="32"/>
  <c r="H89" i="32"/>
  <c r="H93" i="32"/>
  <c r="H94" i="32"/>
  <c r="H95" i="32"/>
  <c r="H96" i="32"/>
  <c r="H97" i="32"/>
  <c r="C98" i="32"/>
  <c r="E98" i="32"/>
  <c r="F98" i="32"/>
  <c r="G98" i="32"/>
  <c r="H98" i="32"/>
  <c r="C104" i="32"/>
  <c r="E104" i="32"/>
  <c r="F104" i="32"/>
  <c r="G104" i="32"/>
  <c r="C105" i="32"/>
  <c r="E105" i="32"/>
  <c r="F105" i="32"/>
  <c r="G105" i="32"/>
  <c r="H105" i="32"/>
  <c r="G26" i="16"/>
  <c r="F27" i="29"/>
  <c r="F41" i="29"/>
  <c r="F56" i="29"/>
  <c r="G56" i="29"/>
  <c r="F59" i="29"/>
  <c r="G59" i="29"/>
  <c r="F60" i="29"/>
  <c r="G60" i="29"/>
  <c r="E22" i="16"/>
  <c r="F26" i="24"/>
  <c r="J26" i="24"/>
  <c r="F39" i="24"/>
  <c r="J39" i="24"/>
  <c r="K39" i="24"/>
  <c r="M39" i="24"/>
  <c r="F46" i="24"/>
  <c r="J46" i="24"/>
  <c r="K46" i="24"/>
  <c r="M46" i="24"/>
  <c r="F57" i="24"/>
  <c r="J60" i="24"/>
  <c r="J63" i="24"/>
  <c r="J66" i="24"/>
  <c r="J69" i="24"/>
  <c r="J70" i="24"/>
  <c r="F66" i="24"/>
  <c r="F69" i="24"/>
  <c r="K66" i="24"/>
  <c r="L66" i="24"/>
  <c r="L69" i="24"/>
  <c r="K69" i="24"/>
  <c r="M69" i="24"/>
  <c r="M70" i="24"/>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J23" i="19"/>
  <c r="J25" i="19"/>
  <c r="J26" i="19"/>
  <c r="J27" i="19"/>
  <c r="J28" i="19"/>
  <c r="J29" i="19"/>
  <c r="J30" i="19"/>
  <c r="J31" i="19"/>
  <c r="J32" i="19"/>
  <c r="J33" i="19"/>
  <c r="J34" i="19"/>
  <c r="E35" i="19"/>
  <c r="F35" i="19"/>
  <c r="G35" i="19"/>
  <c r="H35" i="19"/>
  <c r="I35" i="19"/>
  <c r="J38" i="19"/>
  <c r="J39" i="19"/>
  <c r="J40" i="19"/>
  <c r="J41" i="19"/>
  <c r="J42" i="19"/>
  <c r="J43" i="19"/>
  <c r="J44" i="19"/>
  <c r="J45" i="19"/>
  <c r="J46" i="19"/>
  <c r="J47" i="19"/>
  <c r="J48" i="19"/>
  <c r="E49" i="19"/>
  <c r="F49" i="19"/>
  <c r="G49" i="19"/>
  <c r="H49" i="19"/>
  <c r="I49" i="19"/>
  <c r="J64" i="19"/>
  <c r="J65" i="19"/>
  <c r="J66" i="19"/>
  <c r="J67" i="19"/>
  <c r="J68" i="19"/>
  <c r="E69" i="19"/>
  <c r="F69" i="19"/>
  <c r="G69" i="19"/>
  <c r="H69" i="19"/>
  <c r="I69" i="19"/>
  <c r="J73" i="19"/>
  <c r="J74" i="19"/>
  <c r="J75" i="19"/>
  <c r="J76" i="19"/>
  <c r="J77" i="19"/>
  <c r="J78" i="19"/>
  <c r="J79" i="19"/>
  <c r="J80" i="19"/>
  <c r="J81" i="19"/>
  <c r="D353" i="74"/>
  <c r="E81" i="19"/>
  <c r="F81" i="19"/>
  <c r="G81" i="19"/>
  <c r="H81" i="19"/>
  <c r="I81" i="19"/>
  <c r="J84" i="19"/>
  <c r="J85" i="19"/>
  <c r="J86" i="19"/>
  <c r="J87" i="19"/>
  <c r="D354" i="74"/>
  <c r="E87" i="19"/>
  <c r="F87" i="19"/>
  <c r="G87" i="19"/>
  <c r="H87" i="19"/>
  <c r="I87" i="19"/>
  <c r="G90" i="19"/>
  <c r="G102" i="19"/>
  <c r="D358" i="74"/>
  <c r="J93" i="19"/>
  <c r="D366" i="74"/>
  <c r="J98" i="19"/>
  <c r="D367" i="74"/>
  <c r="D368" i="74"/>
  <c r="J100" i="19"/>
  <c r="J101" i="19"/>
  <c r="B41" i="18"/>
  <c r="B42" i="18"/>
  <c r="B43" i="18"/>
  <c r="B44" i="18"/>
  <c r="B45" i="18"/>
  <c r="B46" i="18"/>
  <c r="B47" i="18"/>
  <c r="B48" i="18"/>
  <c r="B49" i="18"/>
  <c r="B50" i="18"/>
  <c r="B53" i="18"/>
  <c r="B54" i="18"/>
  <c r="B55" i="18"/>
  <c r="B58" i="18"/>
  <c r="B59" i="18"/>
  <c r="B60" i="18"/>
  <c r="B93" i="18"/>
  <c r="F93" i="18"/>
  <c r="B94" i="18"/>
  <c r="B95" i="18"/>
  <c r="B96" i="18"/>
  <c r="H24" i="17"/>
  <c r="D134" i="74"/>
  <c r="D163" i="74"/>
  <c r="H47" i="17"/>
  <c r="D172" i="74"/>
  <c r="H71" i="17"/>
  <c r="H72" i="17"/>
  <c r="H73" i="17"/>
  <c r="H74" i="17"/>
  <c r="H85" i="17"/>
  <c r="D210" i="74"/>
  <c r="D448" i="74"/>
  <c r="H86" i="17"/>
  <c r="D211" i="74"/>
  <c r="D421" i="74"/>
  <c r="H95" i="17"/>
  <c r="H99" i="17"/>
  <c r="D216" i="74"/>
  <c r="G11" i="16"/>
  <c r="G12" i="16"/>
  <c r="G13" i="16"/>
  <c r="G14" i="16"/>
  <c r="G16" i="16"/>
  <c r="G18" i="16"/>
  <c r="E20" i="16"/>
  <c r="G20" i="16"/>
  <c r="E21" i="16"/>
  <c r="G21" i="16"/>
  <c r="G23" i="16"/>
  <c r="G25" i="16"/>
  <c r="G27" i="16"/>
  <c r="G28" i="16"/>
  <c r="G29" i="16"/>
  <c r="G30" i="16"/>
  <c r="E31" i="16"/>
  <c r="D21" i="74"/>
  <c r="G31" i="16"/>
  <c r="D29" i="74"/>
  <c r="G39" i="16"/>
  <c r="G40" i="16"/>
  <c r="G41" i="16"/>
  <c r="D32" i="74"/>
  <c r="G50" i="16"/>
  <c r="G51" i="16"/>
  <c r="G53" i="16"/>
  <c r="G74" i="16"/>
  <c r="G75" i="16"/>
  <c r="G76" i="16"/>
  <c r="G77" i="16"/>
  <c r="G79" i="16"/>
  <c r="G80" i="16"/>
  <c r="G84" i="16"/>
  <c r="G85" i="16"/>
  <c r="G90" i="16"/>
  <c r="G91" i="16"/>
  <c r="G92" i="16"/>
  <c r="G94" i="16"/>
  <c r="F95" i="16"/>
  <c r="E107" i="16"/>
  <c r="D76" i="74"/>
  <c r="D411" i="74"/>
  <c r="E108" i="16"/>
  <c r="E109" i="16"/>
  <c r="G110" i="16"/>
  <c r="E111" i="16"/>
  <c r="G111" i="16"/>
  <c r="C34" i="14"/>
  <c r="D34" i="14"/>
  <c r="C44" i="14"/>
  <c r="C27" i="14"/>
  <c r="C31" i="14"/>
  <c r="C32" i="14"/>
  <c r="C33" i="14"/>
  <c r="C35" i="14"/>
  <c r="C36" i="14"/>
  <c r="C37" i="14"/>
  <c r="C38" i="14"/>
  <c r="C40" i="14"/>
  <c r="E44" i="14"/>
  <c r="C46" i="14"/>
  <c r="E111" i="14"/>
  <c r="D125" i="14"/>
  <c r="E124" i="14"/>
  <c r="G124" i="14"/>
  <c r="Y19" i="8"/>
  <c r="Y20" i="8"/>
  <c r="Y21" i="8"/>
  <c r="Y22" i="8"/>
  <c r="Y23" i="8"/>
  <c r="Y24" i="8"/>
  <c r="Y25" i="8"/>
  <c r="Y26" i="8"/>
  <c r="Y27" i="8"/>
  <c r="Y28" i="8"/>
  <c r="Y29" i="8"/>
  <c r="Y30" i="8"/>
  <c r="Y31" i="8"/>
  <c r="Y32" i="8"/>
  <c r="Y33" i="8"/>
  <c r="Y34" i="8"/>
  <c r="Y35" i="8"/>
  <c r="Y36" i="8"/>
  <c r="Y37" i="8"/>
  <c r="Y38" i="8"/>
  <c r="Y39" i="8"/>
  <c r="Y40" i="8"/>
  <c r="Y41" i="8"/>
  <c r="Y42" i="8"/>
  <c r="Y43" i="8"/>
  <c r="B14" i="3"/>
  <c r="B18" i="3"/>
  <c r="B20" i="3"/>
  <c r="A39" i="2"/>
  <c r="A40" i="2"/>
  <c r="B7" i="74"/>
  <c r="A41" i="2"/>
  <c r="B26" i="3"/>
  <c r="G73" i="16"/>
  <c r="G15" i="16"/>
  <c r="G108" i="16"/>
  <c r="G24" i="16"/>
  <c r="F17" i="18"/>
  <c r="G19" i="16"/>
  <c r="E90" i="19"/>
  <c r="E102" i="19"/>
  <c r="G72" i="16"/>
  <c r="D20" i="74"/>
  <c r="G17" i="16"/>
  <c r="G81" i="16"/>
  <c r="F21" i="18"/>
  <c r="D49" i="74"/>
  <c r="F32" i="16"/>
  <c r="D149" i="49"/>
  <c r="G81" i="49"/>
  <c r="D75" i="74"/>
  <c r="G106" i="16"/>
  <c r="E41" i="41"/>
  <c r="G38" i="16"/>
  <c r="E112" i="16"/>
  <c r="G112" i="16"/>
  <c r="J27" i="15"/>
  <c r="J39" i="15"/>
  <c r="G88" i="16"/>
  <c r="D180" i="74"/>
  <c r="G37" i="49"/>
  <c r="D105" i="74"/>
  <c r="G31" i="49"/>
  <c r="D104" i="74"/>
  <c r="I90" i="19"/>
  <c r="I102" i="19"/>
  <c r="D95" i="74"/>
  <c r="C6" i="2"/>
  <c r="A50" i="2"/>
  <c r="D96" i="74"/>
  <c r="A46" i="2"/>
  <c r="A1" i="7"/>
  <c r="A58" i="2"/>
  <c r="A1" i="90"/>
  <c r="A52" i="2"/>
  <c r="A1" i="69"/>
  <c r="A1" i="15"/>
  <c r="I1" i="24"/>
  <c r="A1" i="61"/>
  <c r="F1" i="36"/>
  <c r="A1" i="56"/>
  <c r="A1" i="92"/>
  <c r="A1" i="88"/>
  <c r="A1" i="84"/>
  <c r="A1" i="80"/>
  <c r="A1" i="76"/>
  <c r="A1" i="23"/>
  <c r="A1" i="19"/>
  <c r="A1" i="37"/>
  <c r="A1" i="89"/>
  <c r="A1" i="85"/>
  <c r="A1" i="81"/>
  <c r="A1" i="77"/>
  <c r="A1" i="22"/>
  <c r="A125" i="67"/>
  <c r="A1" i="12"/>
  <c r="A1" i="6"/>
  <c r="A43" i="7"/>
  <c r="A64" i="67"/>
  <c r="A186" i="67"/>
  <c r="A1" i="10"/>
  <c r="A1" i="9"/>
  <c r="A11" i="74"/>
  <c r="A68" i="60"/>
  <c r="A1" i="16"/>
  <c r="A1" i="67"/>
  <c r="L1" i="8"/>
  <c r="A62" i="16"/>
  <c r="A84" i="74"/>
  <c r="A3" i="5"/>
  <c r="A220" i="74"/>
  <c r="A1" i="11"/>
  <c r="A1" i="73"/>
  <c r="A57" i="59"/>
  <c r="A275" i="74"/>
  <c r="A341" i="74"/>
  <c r="A146" i="74"/>
  <c r="A1" i="75"/>
  <c r="A1" i="79"/>
  <c r="A1" i="83"/>
  <c r="A1" i="87"/>
  <c r="A1" i="91"/>
  <c r="A54" i="19"/>
  <c r="A1" i="35"/>
  <c r="A1" i="41"/>
  <c r="A1" i="78"/>
  <c r="A1" i="82"/>
  <c r="A1" i="86"/>
  <c r="A1" i="54"/>
  <c r="F1" i="15"/>
  <c r="A1" i="62"/>
  <c r="A1" i="24"/>
  <c r="A56" i="2"/>
  <c r="A48" i="2"/>
  <c r="A54" i="2"/>
  <c r="E32" i="16"/>
  <c r="G22" i="16"/>
  <c r="A54" i="32"/>
  <c r="B1" i="38"/>
  <c r="A1" i="43"/>
  <c r="A1" i="66"/>
  <c r="C1" i="59"/>
  <c r="A1" i="60"/>
  <c r="A69" i="58"/>
  <c r="D1" i="60"/>
  <c r="A176" i="16"/>
  <c r="B1" i="25"/>
  <c r="A1" i="36"/>
  <c r="A1" i="50"/>
  <c r="B1" i="18"/>
  <c r="O1" i="23"/>
  <c r="A119" i="16"/>
  <c r="A1" i="8"/>
  <c r="E123" i="14"/>
  <c r="G44" i="16"/>
  <c r="G36" i="16"/>
  <c r="D97" i="74"/>
  <c r="D93" i="74"/>
  <c r="J28" i="69"/>
  <c r="D286" i="74"/>
  <c r="G89" i="16"/>
  <c r="G95" i="16"/>
  <c r="G107" i="16"/>
  <c r="D77" i="74"/>
  <c r="G109" i="16"/>
  <c r="G98" i="16"/>
  <c r="C83" i="14"/>
  <c r="G48" i="16"/>
  <c r="H75" i="17"/>
  <c r="D364" i="74"/>
  <c r="J69" i="19"/>
  <c r="D352" i="74"/>
  <c r="F45" i="16"/>
  <c r="F104" i="49"/>
  <c r="F27" i="50"/>
  <c r="F62" i="50"/>
  <c r="D53" i="74"/>
  <c r="D415" i="74"/>
  <c r="G78" i="16"/>
  <c r="D30" i="74"/>
  <c r="G42" i="16"/>
  <c r="F27" i="18"/>
  <c r="G37" i="16"/>
  <c r="I56" i="50"/>
  <c r="D37" i="14"/>
  <c r="G23" i="49"/>
  <c r="G16" i="49"/>
  <c r="H62" i="50"/>
  <c r="Q31" i="25"/>
  <c r="Q33" i="25"/>
  <c r="O33" i="25"/>
  <c r="Q39" i="25"/>
  <c r="Q41" i="25"/>
  <c r="O41" i="25"/>
  <c r="I45" i="50"/>
  <c r="A1" i="65"/>
  <c r="B64" i="18"/>
  <c r="K1" i="50"/>
  <c r="J1" i="25"/>
  <c r="A1" i="53"/>
  <c r="A1" i="13"/>
  <c r="A1" i="52"/>
  <c r="A67" i="13"/>
  <c r="A71" i="14"/>
  <c r="A1" i="33"/>
  <c r="A54" i="49"/>
  <c r="A1" i="55"/>
  <c r="A1" i="29"/>
  <c r="A107" i="49"/>
  <c r="A1" i="14"/>
  <c r="A109" i="33"/>
  <c r="A1" i="46"/>
  <c r="A1" i="17"/>
  <c r="A1" i="51"/>
  <c r="A61" i="17"/>
  <c r="A1" i="47"/>
  <c r="A1" i="48"/>
  <c r="A1" i="32"/>
  <c r="A56" i="33"/>
  <c r="A1" i="49"/>
  <c r="I1" i="35"/>
  <c r="A1" i="63"/>
  <c r="A1" i="64"/>
  <c r="A1" i="59"/>
  <c r="A1" i="4"/>
  <c r="A1" i="58"/>
  <c r="H79" i="17"/>
  <c r="D189" i="74"/>
  <c r="D192" i="74"/>
  <c r="C81" i="14"/>
  <c r="D81" i="14"/>
  <c r="G123" i="14"/>
  <c r="G125" i="14"/>
  <c r="E125" i="14"/>
  <c r="G34" i="16"/>
  <c r="D171" i="74"/>
  <c r="D174" i="74"/>
  <c r="H49" i="17"/>
  <c r="H50" i="17"/>
  <c r="F86" i="16"/>
  <c r="D24" i="74"/>
  <c r="D22" i="74"/>
  <c r="I62" i="50"/>
  <c r="D403" i="74"/>
  <c r="F15" i="18"/>
  <c r="G32" i="16"/>
  <c r="D67" i="74"/>
  <c r="G97" i="16"/>
  <c r="D28" i="74"/>
  <c r="D35" i="74"/>
  <c r="D33" i="74"/>
  <c r="D361" i="74"/>
  <c r="D429" i="74"/>
  <c r="J35" i="19"/>
  <c r="D350" i="74"/>
  <c r="D419" i="74"/>
  <c r="D181" i="74"/>
  <c r="D165" i="74"/>
  <c r="D167" i="74"/>
  <c r="D443" i="74"/>
  <c r="D99" i="74"/>
  <c r="G24" i="49"/>
  <c r="D103" i="74"/>
  <c r="G51" i="49"/>
  <c r="D108" i="74"/>
  <c r="G73" i="49"/>
  <c r="D109" i="74"/>
  <c r="D111" i="74"/>
  <c r="D114" i="74"/>
  <c r="D116" i="74"/>
  <c r="D118" i="74"/>
  <c r="D120" i="74"/>
  <c r="D121" i="74"/>
  <c r="D123" i="74"/>
  <c r="D125" i="74"/>
  <c r="D126" i="74"/>
  <c r="D130" i="74"/>
  <c r="D132" i="74"/>
  <c r="H29" i="17"/>
  <c r="D136" i="74"/>
  <c r="D138" i="74"/>
  <c r="D442" i="74"/>
  <c r="D445" i="74"/>
  <c r="D417" i="74"/>
  <c r="D390" i="74"/>
  <c r="G102" i="16"/>
  <c r="F28" i="18"/>
  <c r="C48" i="14"/>
  <c r="D301" i="74"/>
  <c r="D48" i="14"/>
  <c r="D335" i="74"/>
  <c r="F149" i="49"/>
  <c r="D33" i="14"/>
  <c r="D32" i="14"/>
  <c r="D293" i="74"/>
  <c r="D329" i="74"/>
  <c r="G93" i="49"/>
  <c r="G90" i="49"/>
  <c r="D104" i="49"/>
  <c r="E104" i="49"/>
  <c r="D150" i="49"/>
  <c r="G13" i="49"/>
  <c r="D284" i="74"/>
  <c r="E59" i="47"/>
  <c r="D35" i="14"/>
  <c r="D31" i="14"/>
  <c r="E150" i="49"/>
  <c r="D291" i="74"/>
  <c r="D327" i="74"/>
  <c r="F150" i="49"/>
  <c r="D318" i="74"/>
  <c r="D305" i="74"/>
  <c r="D312" i="74"/>
  <c r="D297" i="74"/>
  <c r="D310" i="74"/>
  <c r="H82" i="17"/>
  <c r="D206" i="74"/>
  <c r="D295" i="74"/>
  <c r="H17" i="17"/>
  <c r="D27" i="14"/>
  <c r="D331" i="74"/>
  <c r="D314" i="74"/>
  <c r="F27" i="14"/>
  <c r="C90" i="14"/>
  <c r="L63" i="24"/>
  <c r="L70" i="24"/>
  <c r="F63" i="24"/>
  <c r="F70" i="24"/>
  <c r="K60" i="24"/>
  <c r="K63" i="24"/>
  <c r="K70" i="24"/>
  <c r="F90" i="19"/>
  <c r="F102" i="19"/>
  <c r="J49" i="19"/>
  <c r="D351" i="74"/>
  <c r="D356" i="74"/>
  <c r="D370" i="74"/>
  <c r="D431" i="74"/>
  <c r="D399" i="74"/>
  <c r="H90" i="19"/>
  <c r="H102" i="19"/>
  <c r="J90" i="19"/>
  <c r="J102" i="19"/>
  <c r="D39" i="74"/>
  <c r="C78" i="14"/>
  <c r="G54" i="16"/>
  <c r="D249" i="74"/>
  <c r="D427" i="74"/>
  <c r="D78" i="14"/>
  <c r="D36" i="14"/>
  <c r="D90" i="14"/>
  <c r="D38" i="14"/>
  <c r="D40" i="14"/>
  <c r="D271" i="74"/>
  <c r="F18" i="18"/>
  <c r="D238" i="74"/>
  <c r="D250" i="74"/>
  <c r="D254" i="74"/>
  <c r="G45" i="16"/>
  <c r="F117" i="16"/>
  <c r="E56" i="16"/>
  <c r="G56" i="16"/>
  <c r="F12" i="18"/>
  <c r="E55" i="16"/>
  <c r="G101" i="16"/>
  <c r="D65" i="74"/>
  <c r="G99" i="16"/>
  <c r="G83" i="16"/>
  <c r="D54" i="74"/>
  <c r="D57" i="74"/>
  <c r="D405" i="74"/>
  <c r="D380" i="74"/>
  <c r="D55" i="74"/>
  <c r="G82" i="16"/>
  <c r="G86" i="16"/>
  <c r="J25" i="52"/>
  <c r="D141" i="74"/>
  <c r="C43" i="14"/>
  <c r="H31" i="17"/>
  <c r="H32" i="17"/>
  <c r="C104" i="14"/>
  <c r="D66" i="74"/>
  <c r="G100" i="16"/>
  <c r="H38" i="33"/>
  <c r="E57" i="16"/>
  <c r="E58" i="16"/>
  <c r="D40" i="74"/>
  <c r="G55" i="16"/>
  <c r="C99" i="14"/>
  <c r="D99" i="14"/>
  <c r="D299" i="74"/>
  <c r="D303" i="74"/>
  <c r="D144" i="74"/>
  <c r="D153" i="74"/>
  <c r="D176" i="74"/>
  <c r="D185" i="74"/>
  <c r="D71" i="74"/>
  <c r="F13" i="18"/>
  <c r="G104" i="16"/>
  <c r="D104" i="14"/>
  <c r="C111" i="14"/>
  <c r="F11" i="18"/>
  <c r="D236" i="74"/>
  <c r="G57" i="16"/>
  <c r="G58" i="16"/>
  <c r="D372" i="74"/>
  <c r="D374" i="74"/>
  <c r="D42" i="74"/>
  <c r="D44" i="74"/>
  <c r="D237" i="74"/>
  <c r="D69" i="74"/>
  <c r="F30" i="18"/>
  <c r="D242" i="74"/>
  <c r="G113" i="16"/>
  <c r="G114" i="16"/>
  <c r="G115" i="16"/>
  <c r="D240" i="74"/>
  <c r="E64" i="41"/>
  <c r="D80" i="74"/>
  <c r="J31" i="15"/>
  <c r="E117" i="16"/>
  <c r="J32" i="15"/>
  <c r="J43" i="15"/>
  <c r="M31" i="15"/>
  <c r="D78" i="74"/>
  <c r="D413" i="74"/>
  <c r="D82" i="74"/>
  <c r="D407" i="74"/>
  <c r="M41" i="15"/>
  <c r="S41" i="15"/>
  <c r="M29" i="15"/>
  <c r="S29" i="15"/>
  <c r="M40" i="15"/>
  <c r="S40" i="15"/>
  <c r="M42" i="15"/>
  <c r="S42" i="15"/>
  <c r="M28" i="15"/>
  <c r="S28" i="15"/>
  <c r="M30" i="15"/>
  <c r="S30" i="15"/>
  <c r="M27" i="15"/>
  <c r="J44" i="15"/>
  <c r="M39" i="15"/>
  <c r="S39" i="15"/>
  <c r="D386" i="74"/>
  <c r="D382" i="74"/>
  <c r="D385" i="74"/>
  <c r="D388" i="74"/>
  <c r="M43" i="15"/>
  <c r="S27" i="15"/>
  <c r="M32" i="15"/>
  <c r="D387" i="74"/>
  <c r="M44" i="15"/>
  <c r="F36" i="14"/>
  <c r="F38" i="14"/>
  <c r="F40" i="14"/>
  <c r="G43" i="14"/>
  <c r="D44" i="14"/>
  <c r="F90" i="14"/>
  <c r="D111" i="14"/>
  <c r="H43" i="14"/>
  <c r="F111" i="14"/>
  <c r="J12" i="15"/>
  <c r="J18" i="15"/>
  <c r="G90" i="14"/>
  <c r="G111" i="14"/>
  <c r="P12" i="15"/>
  <c r="P18" i="15"/>
  <c r="H90" i="14"/>
  <c r="H111" i="14"/>
  <c r="D267" i="74"/>
  <c r="D265" i="74"/>
  <c r="H51" i="17"/>
  <c r="H58" i="17"/>
  <c r="H80" i="17"/>
  <c r="F8" i="18"/>
  <c r="F31" i="18"/>
  <c r="F94" i="18"/>
  <c r="F96" i="18"/>
  <c r="H44" i="14"/>
  <c r="C47" i="14"/>
  <c r="C49" i="14"/>
  <c r="C54" i="14"/>
  <c r="C59" i="14"/>
  <c r="H47" i="14"/>
  <c r="H49" i="14"/>
  <c r="H54" i="14"/>
  <c r="H59" i="14"/>
  <c r="G44" i="14"/>
  <c r="G47" i="14"/>
  <c r="G49" i="14"/>
  <c r="G54" i="14"/>
  <c r="G59" i="14"/>
  <c r="P10" i="15"/>
  <c r="P14" i="15"/>
  <c r="S44" i="15"/>
  <c r="S43" i="15"/>
  <c r="P43" i="15"/>
  <c r="P16" i="15"/>
  <c r="D316" i="74"/>
  <c r="F44" i="14"/>
  <c r="D194" i="74"/>
  <c r="D231" i="74"/>
  <c r="D244" i="74"/>
  <c r="D447" i="74"/>
  <c r="D449" i="74"/>
  <c r="D423" i="74"/>
  <c r="D337" i="74"/>
  <c r="D320" i="74"/>
  <c r="D322" i="74"/>
  <c r="D43" i="14"/>
  <c r="D47" i="14"/>
  <c r="D49" i="14"/>
  <c r="D54" i="14"/>
  <c r="D59" i="14"/>
  <c r="D333" i="74"/>
  <c r="D339" i="74"/>
  <c r="F43" i="14"/>
  <c r="E43" i="14"/>
  <c r="E47" i="14"/>
  <c r="E49" i="14"/>
  <c r="E54" i="14"/>
  <c r="E59" i="14"/>
  <c r="H83" i="17"/>
  <c r="D207" i="74"/>
  <c r="D214" i="74"/>
  <c r="D218" i="74"/>
  <c r="J22" i="52"/>
  <c r="J59" i="52"/>
  <c r="J61" i="52"/>
  <c r="J66" i="52"/>
  <c r="F47" i="14"/>
  <c r="F49" i="14"/>
  <c r="F54" i="14"/>
  <c r="F59" i="14"/>
  <c r="J10" i="15"/>
  <c r="J14" i="15"/>
  <c r="S32" i="15"/>
  <c r="S31" i="15"/>
  <c r="P31" i="15"/>
  <c r="J16" i="15"/>
  <c r="D392" i="74"/>
  <c r="D394" i="74"/>
  <c r="D425" i="74"/>
  <c r="D397" i="74"/>
  <c r="D269" i="74"/>
  <c r="D273" i="74"/>
  <c r="H88" i="17"/>
  <c r="H89" i="17"/>
  <c r="H91" i="17"/>
</calcChain>
</file>

<file path=xl/comments1.xml><?xml version="1.0" encoding="utf-8"?>
<comments xmlns="http://schemas.openxmlformats.org/spreadsheetml/2006/main">
  <authors>
    <author>GlobalCrossing</author>
  </authors>
  <commentList>
    <comment ref="D37" authorId="0" shapeId="0">
      <text>
        <r>
          <rPr>
            <b/>
            <sz val="8"/>
            <color indexed="81"/>
            <rFont val="Tahoma"/>
            <family val="2"/>
          </rPr>
          <t>REG ONLY:
6561, 6562, 6563</t>
        </r>
        <r>
          <rPr>
            <sz val="8"/>
            <color indexed="81"/>
            <rFont val="Tahoma"/>
            <family val="2"/>
          </rPr>
          <t xml:space="preserve">
</t>
        </r>
        <r>
          <rPr>
            <b/>
            <sz val="8"/>
            <color indexed="81"/>
            <rFont val="Tahoma"/>
            <family val="2"/>
          </rPr>
          <t>EXCLUDED:
6564 &amp; 6565</t>
        </r>
      </text>
    </comment>
  </commentList>
</comments>
</file>

<file path=xl/comments2.xml><?xml version="1.0" encoding="utf-8"?>
<comments xmlns="http://schemas.openxmlformats.org/spreadsheetml/2006/main">
  <authors>
    <author>GlobalCrossing</author>
  </authors>
  <commentList>
    <comment ref="E22" authorId="0" shapeId="0">
      <text>
        <r>
          <rPr>
            <b/>
            <sz val="10"/>
            <color indexed="81"/>
            <rFont val="Tahoma"/>
            <family val="2"/>
          </rPr>
          <t>Per. R. Brockmann
Will not change unless Depreciation Study and approval from PSC</t>
        </r>
        <r>
          <rPr>
            <sz val="8"/>
            <color indexed="81"/>
            <rFont val="Tahoma"/>
            <family val="2"/>
          </rPr>
          <t xml:space="preserve">
</t>
        </r>
      </text>
    </comment>
    <comment ref="F22" authorId="0" shapeId="0">
      <text>
        <r>
          <rPr>
            <b/>
            <sz val="10"/>
            <color indexed="81"/>
            <rFont val="Tahoma"/>
            <family val="2"/>
          </rPr>
          <t>Per. R. Brockmann
Will not change unless Depreciation Study and approval from PSC</t>
        </r>
        <r>
          <rPr>
            <sz val="8"/>
            <color indexed="81"/>
            <rFont val="Tahoma"/>
            <family val="2"/>
          </rPr>
          <t xml:space="preserve">
</t>
        </r>
      </text>
    </comment>
    <comment ref="G22" authorId="0" shapeId="0">
      <text>
        <r>
          <rPr>
            <b/>
            <sz val="11"/>
            <color indexed="81"/>
            <rFont val="Tahoma"/>
            <family val="2"/>
          </rPr>
          <t xml:space="preserve">Formula:
(100-Salvage Rate)/(Column (b))/100
Column c = Salvage rate is Relative vlaue - Not %
Column b = Estiamted Service life
</t>
        </r>
        <r>
          <rPr>
            <sz val="8"/>
            <color indexed="81"/>
            <rFont val="Tahoma"/>
            <family val="2"/>
          </rPr>
          <t xml:space="preserve">
</t>
        </r>
      </text>
    </comment>
    <comment ref="H22" authorId="0" shapeId="0">
      <text>
        <r>
          <rPr>
            <b/>
            <sz val="10"/>
            <color indexed="81"/>
            <rFont val="Tahoma"/>
            <family val="2"/>
          </rPr>
          <t>Formula Should be:
Depreciation Accrual (Current Year)  (Sched 19)
Divided by /
Plant Avg. Balance (Sched. 14)</t>
        </r>
        <r>
          <rPr>
            <sz val="8"/>
            <color indexed="81"/>
            <rFont val="Tahoma"/>
            <family val="2"/>
          </rPr>
          <t xml:space="preserve">
</t>
        </r>
      </text>
    </comment>
    <comment ref="M22" authorId="0" shapeId="0">
      <text>
        <r>
          <rPr>
            <b/>
            <sz val="10"/>
            <color indexed="81"/>
            <rFont val="Tahoma"/>
            <family val="2"/>
          </rPr>
          <t>Per. R. Brockmann
Will not change unless Depreciation Study and approval from PSC</t>
        </r>
        <r>
          <rPr>
            <sz val="8"/>
            <color indexed="81"/>
            <rFont val="Tahoma"/>
            <family val="2"/>
          </rPr>
          <t xml:space="preserve">
</t>
        </r>
      </text>
    </comment>
    <comment ref="N22" authorId="0" shapeId="0">
      <text>
        <r>
          <rPr>
            <b/>
            <sz val="10"/>
            <color indexed="81"/>
            <rFont val="Tahoma"/>
            <family val="2"/>
          </rPr>
          <t>Per. R. Brockmann
Will not change unless Depreciation Study and approval from PSC</t>
        </r>
        <r>
          <rPr>
            <sz val="8"/>
            <color indexed="81"/>
            <rFont val="Tahoma"/>
            <family val="2"/>
          </rPr>
          <t xml:space="preserve">
</t>
        </r>
      </text>
    </comment>
    <comment ref="O22" authorId="0" shapeId="0">
      <text>
        <r>
          <rPr>
            <b/>
            <sz val="11"/>
            <color indexed="81"/>
            <rFont val="Tahoma"/>
            <family val="2"/>
          </rPr>
          <t>Formula:
Same as Column (d), except use inputs from column (h) &amp; (I)</t>
        </r>
        <r>
          <rPr>
            <sz val="8"/>
            <color indexed="81"/>
            <rFont val="Tahoma"/>
            <family val="2"/>
          </rPr>
          <t xml:space="preserve">
</t>
        </r>
      </text>
    </comment>
  </commentList>
</comments>
</file>

<file path=xl/sharedStrings.xml><?xml version="1.0" encoding="utf-8"?>
<sst xmlns="http://schemas.openxmlformats.org/spreadsheetml/2006/main" count="6428" uniqueCount="3088">
  <si>
    <t>Instructions</t>
  </si>
  <si>
    <t>Do not include this sheet in the Annual Report you send to the Commission</t>
  </si>
  <si>
    <t xml:space="preserve">We have included general instructions below to assist you in completing the report. </t>
  </si>
  <si>
    <t>General Information</t>
  </si>
  <si>
    <t>There are three Excel files that make up the annual report.  The files are called TELCOAR.XLS, AJCDR.XLS and TCMR.XLS, respectively.  TELCOAR.XLS is the main body of the report and is broken down into three sections: General Information; Financial and Accounting Information; and Operating Data.  AJCDR.XLS is a supplementary  report which contains Annual Joint Cost Data Report.  TCMR.XLS is the Commission's Telecommunication Competition Monitoring Report and replaces the Transitional Monitoring Report.</t>
  </si>
  <si>
    <t>The pages/schedules in each file are separated by Tabs.  The names of the Tabs in TELCOAR.XLS are arranged by Schedule Number.   The names of the Tabs in AJCDR.XLS and TCMR.XLS are arranged by page number.  A  Table of Contents is provided in TELCOAR.XLS and TCMR.XLS. (Tab called Table).</t>
  </si>
  <si>
    <t>Each file includes a tab called a Data Sheet.  The completion of the Data Sheet will automatically transfer your company's name and year of the  report to each page of the annual report.  There are numerous formulas and cell references in both files.  The cells that contain the formulas and cell references have been protected.    To unprotect  these cells, the following instructions should be used:   Format/Cells/Protection and uncheck "Locked" (Please use caution after unprotecting cells).</t>
  </si>
  <si>
    <t xml:space="preserve">We have checked the accuracy of the formulas and cell references in the file.  However, all corrections may not have been made because the file was slightly revised this year.  If you feel that certain formulas or cell references in the file are incorrect, unprotect the incorrect cell and input the correct number, and describe the change made on the "Comment" sheet provided.  </t>
  </si>
  <si>
    <t>Insert Pages</t>
  </si>
  <si>
    <t xml:space="preserve">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function will not print the insert pages.  As a result, you will have to print these schedules manually. </t>
  </si>
  <si>
    <t>Printing Individual Schedules on the File</t>
  </si>
  <si>
    <t xml:space="preserve">To print a schedule, select the schedule you want by clicking on the tab for that schedule.  Then click on File/Print in the menu bar.  In the "Print what" portion of the resulting "Print" dialogue box select "Active sheet(s)", and then click on "OK." </t>
  </si>
  <si>
    <t>Saving the File</t>
  </si>
  <si>
    <t xml:space="preserve">As stated above, the name of the two files are TELCOAR.XLS, AJCDR.XLS and TCMR.XLS.  It is advised that you call up the file and then immediately save it using the assigned file names as shown below. </t>
  </si>
  <si>
    <t xml:space="preserve">Print the Entire Report </t>
  </si>
  <si>
    <t xml:space="preserve">When you have completed the report, you may want to print out the entire report.  To do this, follow the instructions above for printing individual schedules except, in the "Print what" portion of the "Print" dialogue box, select "Entire workbook".                                                </t>
  </si>
  <si>
    <t>Company Name</t>
  </si>
  <si>
    <t>TELCOAR.XLS</t>
  </si>
  <si>
    <t>AJCDR.XLS</t>
  </si>
  <si>
    <t>TCMR.XLS</t>
  </si>
  <si>
    <t xml:space="preserve"> File Name to Save</t>
  </si>
  <si>
    <t>ALLTEL</t>
  </si>
  <si>
    <t>ALLTAR.XLS</t>
  </si>
  <si>
    <t>ALLTJCD.XLS</t>
  </si>
  <si>
    <t>ALLTCMR.XLS</t>
  </si>
  <si>
    <t>Armstrong</t>
  </si>
  <si>
    <t>ARMSAR.XLS</t>
  </si>
  <si>
    <t>ARMSJCD.XLS</t>
  </si>
  <si>
    <t>ARMSTCMR.XLS</t>
  </si>
  <si>
    <t xml:space="preserve">Berkshire </t>
  </si>
  <si>
    <t>BERKAR.XLS</t>
  </si>
  <si>
    <t>BERKJCD.XLS</t>
  </si>
  <si>
    <t>BERKTCMR.XLS</t>
  </si>
  <si>
    <t>Cassadaga</t>
  </si>
  <si>
    <t>CASSAR.XLS</t>
  </si>
  <si>
    <t>CASSJCD.XLS</t>
  </si>
  <si>
    <t>CASSTCMR.XLS</t>
  </si>
  <si>
    <t xml:space="preserve">Champlain </t>
  </si>
  <si>
    <t>CHAMAR.XLS</t>
  </si>
  <si>
    <t>CHAMJCD.XLS</t>
  </si>
  <si>
    <t>CHAMTCMR.XLS</t>
  </si>
  <si>
    <t xml:space="preserve">Chautaqua &amp; Erie </t>
  </si>
  <si>
    <t>CHAUTAR.XLS</t>
  </si>
  <si>
    <t>CHAUTJCD.XLS</t>
  </si>
  <si>
    <t>CHAUTCMR.XLS</t>
  </si>
  <si>
    <t xml:space="preserve">Chazy &amp; Westport </t>
  </si>
  <si>
    <t>CHAZYAR.XLS</t>
  </si>
  <si>
    <t>CHAZYJCD.XLS</t>
  </si>
  <si>
    <t>CHAZYCMR.XLS</t>
  </si>
  <si>
    <t>Citizens Tel of Hammond</t>
  </si>
  <si>
    <t>CITTHAR.XLS</t>
  </si>
  <si>
    <t>CITTHJCD.XLS</t>
  </si>
  <si>
    <t>CITTHCMR.XLS</t>
  </si>
  <si>
    <t>Citizens Tel of New York</t>
  </si>
  <si>
    <t>CITTNAR.XLS</t>
  </si>
  <si>
    <t>CITTNJCD.XLS</t>
  </si>
  <si>
    <t>CITTNCMR.XLS</t>
  </si>
  <si>
    <t xml:space="preserve">Crown Point </t>
  </si>
  <si>
    <t>CRPTAR.XLS</t>
  </si>
  <si>
    <t>CRPTJCD.XLS</t>
  </si>
  <si>
    <t>CRPTCMR.XLS</t>
  </si>
  <si>
    <t xml:space="preserve">Delhi </t>
  </si>
  <si>
    <t>DELHIAR.XLS</t>
  </si>
  <si>
    <t>DELHIJCD.XLS</t>
  </si>
  <si>
    <t>DELHICMR.XLS</t>
  </si>
  <si>
    <t xml:space="preserve">Deposit </t>
  </si>
  <si>
    <t>DEPAR.XLS</t>
  </si>
  <si>
    <t>DEPJCD.XLS</t>
  </si>
  <si>
    <t>DEPTCMR.XLS</t>
  </si>
  <si>
    <t>Dunkirk &amp; Fredonia</t>
  </si>
  <si>
    <t>D&amp;FAR.XLS</t>
  </si>
  <si>
    <t>D&amp;FJCD.XLS</t>
  </si>
  <si>
    <t>D&amp;FTCMR.XLS</t>
  </si>
  <si>
    <t>Edwards</t>
  </si>
  <si>
    <t>EDWAR.XLS</t>
  </si>
  <si>
    <t>EDWJCD.XLS</t>
  </si>
  <si>
    <t>EDWTCMR.XLS</t>
  </si>
  <si>
    <t>Empire</t>
  </si>
  <si>
    <t>EMPAR.XLS</t>
  </si>
  <si>
    <t>EMPJCD.XLS</t>
  </si>
  <si>
    <t>EMPTCMR.XLS</t>
  </si>
  <si>
    <t>Fishers Island</t>
  </si>
  <si>
    <t>FISHAR.XLS</t>
  </si>
  <si>
    <t>FISHJCD.XLS</t>
  </si>
  <si>
    <t>FISHTCMR.XLS</t>
  </si>
  <si>
    <t xml:space="preserve">Frontier of Ausable Valley </t>
  </si>
  <si>
    <t>FRTAVAR.XLS</t>
  </si>
  <si>
    <t>FRTAVJCD.XLS</t>
  </si>
  <si>
    <t>FRTAVCMR.XLS</t>
  </si>
  <si>
    <t>Frontier of New York (Highland)</t>
  </si>
  <si>
    <t>FRTNYAR.XLS</t>
  </si>
  <si>
    <t>FRTNYJCD.XLS</t>
  </si>
  <si>
    <t>FRTNYCMR.XLS</t>
  </si>
  <si>
    <t xml:space="preserve">Frontier of Seneca-Gorham </t>
  </si>
  <si>
    <t>FRTSGAR.XLS</t>
  </si>
  <si>
    <t>FRTSGJCD.XLS</t>
  </si>
  <si>
    <t>FRTSGCMR.XLS</t>
  </si>
  <si>
    <t xml:space="preserve">Frontier of Sylvan Lake </t>
  </si>
  <si>
    <t>FRTSLAR.XLS</t>
  </si>
  <si>
    <t>FRTSLJCD.XLS</t>
  </si>
  <si>
    <t>FRTSLCMR.XLS</t>
  </si>
  <si>
    <t xml:space="preserve">Germantown </t>
  </si>
  <si>
    <t>GERMAR.XLS</t>
  </si>
  <si>
    <t>GERMJCD.XLS</t>
  </si>
  <si>
    <t>GERMCMR.XLS</t>
  </si>
  <si>
    <t xml:space="preserve">Hancock </t>
  </si>
  <si>
    <t>HANCAR.XLS</t>
  </si>
  <si>
    <t>HANCJCD.XLS</t>
  </si>
  <si>
    <t>HANCTCMR.XLS</t>
  </si>
  <si>
    <t>Margaretville</t>
  </si>
  <si>
    <t>MARGAR.XLS</t>
  </si>
  <si>
    <t>MARGJCD.XLS</t>
  </si>
  <si>
    <t>MARGTCMR.XLS</t>
  </si>
  <si>
    <t>Middleburgh</t>
  </si>
  <si>
    <t>MIDAR.XLS</t>
  </si>
  <si>
    <t>MIDJCD.XLS</t>
  </si>
  <si>
    <t>MIDJTCMR.XLS</t>
  </si>
  <si>
    <t xml:space="preserve">New York (Bell Atlantic/NYNEX) </t>
  </si>
  <si>
    <t>NYNEXAR.XLS</t>
  </si>
  <si>
    <t>NYNEXJCD.XLS</t>
  </si>
  <si>
    <t>NYNEXCMR.XLS</t>
  </si>
  <si>
    <t xml:space="preserve">Newport </t>
  </si>
  <si>
    <t>NEWPAR.XLS</t>
  </si>
  <si>
    <t>NEWPJCD.XLS</t>
  </si>
  <si>
    <t>NEWPTCMR.XLS</t>
  </si>
  <si>
    <t>Nicholville</t>
  </si>
  <si>
    <t>NICHAR.XLS</t>
  </si>
  <si>
    <t>NICHJCD.XLS</t>
  </si>
  <si>
    <t>NICHTCMR.XLS</t>
  </si>
  <si>
    <t xml:space="preserve">Ogden </t>
  </si>
  <si>
    <t>OGDENAR.XLS</t>
  </si>
  <si>
    <t>OGDENJCD.XLS</t>
  </si>
  <si>
    <t>OGDENCMR.XLS</t>
  </si>
  <si>
    <t>Oneida County Rural</t>
  </si>
  <si>
    <t>ONCRAR.XLS</t>
  </si>
  <si>
    <t>ONCRJCD.XLS</t>
  </si>
  <si>
    <t>ONCRCMR.XLS</t>
  </si>
  <si>
    <t xml:space="preserve">Ontario </t>
  </si>
  <si>
    <t>ONTARAR.XLS</t>
  </si>
  <si>
    <t>ONTARJCD.XLS</t>
  </si>
  <si>
    <t>ONTARCMR.XLS</t>
  </si>
  <si>
    <t>Oriskany Falls</t>
  </si>
  <si>
    <t>ORISFAR.XLS</t>
  </si>
  <si>
    <t>ORISFJCD.XLS</t>
  </si>
  <si>
    <t>ORISFCMR.XLS</t>
  </si>
  <si>
    <t xml:space="preserve">Pattersonville </t>
  </si>
  <si>
    <t>PATTAR.XLS</t>
  </si>
  <si>
    <t>PATTJCD.XLS</t>
  </si>
  <si>
    <t>PATTCMR.XLS</t>
  </si>
  <si>
    <t>Port Byron</t>
  </si>
  <si>
    <t>PTBNAR.XLS</t>
  </si>
  <si>
    <t>PTBNJCD.XLS</t>
  </si>
  <si>
    <t>PTBNCMR.XLS</t>
  </si>
  <si>
    <t>Rochester (Frontier Comm.)</t>
  </si>
  <si>
    <t>RTCAR.XLS</t>
  </si>
  <si>
    <t>RTCJCD.XLS</t>
  </si>
  <si>
    <t>RTCTCMR.XLS</t>
  </si>
  <si>
    <t xml:space="preserve">State </t>
  </si>
  <si>
    <t>STATEAR.XLS</t>
  </si>
  <si>
    <t>STATEJCD.XLS</t>
  </si>
  <si>
    <t>STATECMR.XLS</t>
  </si>
  <si>
    <t xml:space="preserve">Taconic </t>
  </si>
  <si>
    <t>TACAR.XLS</t>
  </si>
  <si>
    <t>TACJCD.XLS</t>
  </si>
  <si>
    <t>TACTCMR.XLS</t>
  </si>
  <si>
    <t xml:space="preserve">Township </t>
  </si>
  <si>
    <t>TOWNAR.XLS</t>
  </si>
  <si>
    <t>TOWNJCD.XLS</t>
  </si>
  <si>
    <t>TOWNCMR.XLS</t>
  </si>
  <si>
    <t>Trumansburg Home</t>
  </si>
  <si>
    <t>TRUAR.XLS</t>
  </si>
  <si>
    <t>TRUJCD.XLS</t>
  </si>
  <si>
    <t>TRUTCMR.XLS</t>
  </si>
  <si>
    <t xml:space="preserve">Vernon </t>
  </si>
  <si>
    <t>VERNAR.XLS</t>
  </si>
  <si>
    <t>VERNJCD.XLS</t>
  </si>
  <si>
    <t>VERNTCMR.XLS</t>
  </si>
  <si>
    <t xml:space="preserve">Warwick Valley </t>
  </si>
  <si>
    <t>WARWAR.XLS</t>
  </si>
  <si>
    <t>WARWJCD.XLS</t>
  </si>
  <si>
    <t>WARWTCMR.XLS</t>
  </si>
  <si>
    <t>STATE OF NEW YORK</t>
  </si>
  <si>
    <t>PUBLIC SERVICE COMMISSION</t>
  </si>
  <si>
    <t>ANNUAL REPORT</t>
  </si>
  <si>
    <t>OF TELEPHONE CORPORATIONS</t>
  </si>
  <si>
    <t>Instructions for this Tab:</t>
  </si>
  <si>
    <t>Fill in your name and address below so that this information will carry to other parts of the spreadsheet.</t>
  </si>
  <si>
    <t>If the respondent's name is long, the "Year ended December 31, 19__" may over pass the print range. This can be corrected by one of two methods: selecting a smaller font size on the specific sheet, or to delete some spaces on the combined string below.</t>
  </si>
  <si>
    <t>Please fill in the following:</t>
  </si>
  <si>
    <t>Respondent's exact legal name :</t>
  </si>
  <si>
    <t>Frontier Telephone of Rochester, Inc.</t>
  </si>
  <si>
    <t>Address line 1:</t>
  </si>
  <si>
    <t>180 South Clinton Avenue</t>
  </si>
  <si>
    <t>Address line 2:</t>
  </si>
  <si>
    <t>Rochester, New York  14646</t>
  </si>
  <si>
    <t>Example</t>
  </si>
  <si>
    <t>For the period starting:</t>
  </si>
  <si>
    <t>January 1, 2015</t>
  </si>
  <si>
    <t>January 1, 1995</t>
  </si>
  <si>
    <t>For the period ending:</t>
  </si>
  <si>
    <t>December 31, 2015</t>
  </si>
  <si>
    <t>December 31,1995</t>
  </si>
  <si>
    <t>Date due:</t>
  </si>
  <si>
    <t>March 31, 2016</t>
  </si>
  <si>
    <t>March 31, 1995</t>
  </si>
  <si>
    <t>Please fill in the requested information on Rows 42, 43 and 44.</t>
  </si>
  <si>
    <t>COMPANY CODE:</t>
  </si>
  <si>
    <t>TELEPHONE CORPORATIONS</t>
  </si>
  <si>
    <t>OF</t>
  </si>
  <si>
    <t>Exact legal name of reporting telephone corporation</t>
  </si>
  <si>
    <t>(If name was changed during year, show also the previous name and date change)</t>
  </si>
  <si>
    <t>(Address of principal business office at end of year)</t>
  </si>
  <si>
    <t>FOR THE</t>
  </si>
  <si>
    <t>TO THE</t>
  </si>
  <si>
    <t>Name, title, address and telephone number (including area code), of the person</t>
  </si>
  <si>
    <t>to be contacted concerning this report:</t>
  </si>
  <si>
    <t>Jessica Matushek, Dir, Accounting</t>
  </si>
  <si>
    <t>100 CTE Drive</t>
  </si>
  <si>
    <t>Dallas, PA 18612</t>
  </si>
  <si>
    <t xml:space="preserve">   </t>
  </si>
  <si>
    <t>(570) 631-5003</t>
  </si>
  <si>
    <t>223-92</t>
  </si>
  <si>
    <t>TABLE OF CONTENTS</t>
  </si>
  <si>
    <t>Sch</t>
  </si>
  <si>
    <t>Title of Schedule</t>
  </si>
  <si>
    <t>Page</t>
  </si>
  <si>
    <t>(a)</t>
  </si>
  <si>
    <t>(b)</t>
  </si>
  <si>
    <t>(c)</t>
  </si>
  <si>
    <t>Capitalization</t>
  </si>
  <si>
    <t>General Instructions................................................................................</t>
  </si>
  <si>
    <t>1</t>
  </si>
  <si>
    <t>Reserved</t>
  </si>
  <si>
    <t>59-60</t>
  </si>
  <si>
    <t>General Information................................................................................</t>
  </si>
  <si>
    <t>2-3</t>
  </si>
  <si>
    <t>Other Long Term Liabilities and Credits......................................................</t>
  </si>
  <si>
    <t>61</t>
  </si>
  <si>
    <t>Officers and Directors ( including Compensation)........................</t>
  </si>
  <si>
    <t>4-5</t>
  </si>
  <si>
    <t>62</t>
  </si>
  <si>
    <t>Control over Respondent.....................................................................</t>
  </si>
  <si>
    <t>6</t>
  </si>
  <si>
    <t>63</t>
  </si>
  <si>
    <t>Corporations Controlled by Respondent........................................</t>
  </si>
  <si>
    <t>7</t>
  </si>
  <si>
    <t>Analysis of Entries in Other Capital and Retained</t>
  </si>
  <si>
    <t>Holders of Voting Securities................................................................</t>
  </si>
  <si>
    <t>8</t>
  </si>
  <si>
    <t xml:space="preserve">     Earnings Accounts................................................................</t>
  </si>
  <si>
    <t>64</t>
  </si>
  <si>
    <t>Voting Powers and Election..........................................</t>
  </si>
  <si>
    <t>9</t>
  </si>
  <si>
    <t>Operating Revenues.................................................................</t>
  </si>
  <si>
    <t>65</t>
  </si>
  <si>
    <t>Reserved............................................................................</t>
  </si>
  <si>
    <t>66</t>
  </si>
  <si>
    <t>Important Changes During the Year......................................................</t>
  </si>
  <si>
    <t>10-11</t>
  </si>
  <si>
    <t>Operating Expenses by Category........................................</t>
  </si>
  <si>
    <t>67-69</t>
  </si>
  <si>
    <t>Taxes Charged During Year..................................................</t>
  </si>
  <si>
    <t>70-71</t>
  </si>
  <si>
    <t>Financial And Accounting Data</t>
  </si>
  <si>
    <t>Miscellaneous Tax Refunds...................................................</t>
  </si>
  <si>
    <t>Income Available for Return and Calculation</t>
  </si>
  <si>
    <t>Reconciliation of Reported Net Income with</t>
  </si>
  <si>
    <t xml:space="preserve">     of Rate Base........................................................................................</t>
  </si>
  <si>
    <t>12-13</t>
  </si>
  <si>
    <t xml:space="preserve">     Taxable Income for Federal Income Taxes.....................…</t>
  </si>
  <si>
    <t>Rate of Return and Return on Common Equity..............................</t>
  </si>
  <si>
    <t>14-15</t>
  </si>
  <si>
    <t>Special Charges.........................................................................</t>
  </si>
  <si>
    <t>Balance Sheet and Notes to Balance Sheet.................................</t>
  </si>
  <si>
    <t>16-19</t>
  </si>
  <si>
    <t>Other Interest Deductions.........................................................</t>
  </si>
  <si>
    <t>Income and Retained Earnings Statement....................................</t>
  </si>
  <si>
    <t>20-21</t>
  </si>
  <si>
    <t>Other Nonoperating Income....................................................</t>
  </si>
  <si>
    <t>Cash Flow Statement.............................................................................</t>
  </si>
  <si>
    <t>22-23</t>
  </si>
  <si>
    <t>Extraordinary Items....................................................................</t>
  </si>
  <si>
    <t>Analysis of Telecommunications Plant Accounts........................</t>
  </si>
  <si>
    <t>24-25</t>
  </si>
  <si>
    <t>51A</t>
  </si>
  <si>
    <t>Contingent Liabilities..................................................................</t>
  </si>
  <si>
    <t>Reserved.............................................................................</t>
  </si>
  <si>
    <t>15A</t>
  </si>
  <si>
    <t>Employee Protective Plans</t>
  </si>
  <si>
    <t>79-80</t>
  </si>
  <si>
    <t>Analysis of Pension Cost.........................................................</t>
  </si>
  <si>
    <t>81-82</t>
  </si>
  <si>
    <t>29</t>
  </si>
  <si>
    <t>Analysis of Pension Settlements, Curtailments,</t>
  </si>
  <si>
    <t>Analysis of Assets Purchased or Sold to Affiliates......................</t>
  </si>
  <si>
    <t>30-31</t>
  </si>
  <si>
    <t xml:space="preserve">     and Terminations..................................................................</t>
  </si>
  <si>
    <t>83-84</t>
  </si>
  <si>
    <t>Analysis of Entries in Accumulated Depreciation........................</t>
  </si>
  <si>
    <t>32-33</t>
  </si>
  <si>
    <t>Analysis of OPEB Costs, Funding and Deferrals..................</t>
  </si>
  <si>
    <t>85-88</t>
  </si>
  <si>
    <t>Basis of Charges for Depreciation....................................................</t>
  </si>
  <si>
    <t>34-35</t>
  </si>
  <si>
    <t>Reserved...........................................................................</t>
  </si>
  <si>
    <t>General Services and Licenses, Advisory,</t>
  </si>
  <si>
    <t xml:space="preserve">     Management, Engineering or Purchasing</t>
  </si>
  <si>
    <t>Notes Receivable and Notes Receivable</t>
  </si>
  <si>
    <t xml:space="preserve">     Services …………………………………………….</t>
  </si>
  <si>
    <t xml:space="preserve">     Allowance.............................................................................................</t>
  </si>
  <si>
    <t>39</t>
  </si>
  <si>
    <t>40</t>
  </si>
  <si>
    <t>41-42</t>
  </si>
  <si>
    <t>Deferred Income Taxes - Dr. ..............................................</t>
  </si>
  <si>
    <t>43-44</t>
  </si>
  <si>
    <t>Operating Data</t>
  </si>
  <si>
    <t>Deferred Income Taxes  - Cr.  and</t>
  </si>
  <si>
    <t xml:space="preserve">     and Investment Tax Credits...............................................</t>
  </si>
  <si>
    <t>45-47</t>
  </si>
  <si>
    <t>Access Lines in Service...........................................................</t>
  </si>
  <si>
    <t>29A</t>
  </si>
  <si>
    <t>49</t>
  </si>
  <si>
    <t>Investments in Affiliated Companies..................................................</t>
  </si>
  <si>
    <t>50-51</t>
  </si>
  <si>
    <t>Investments...............................................................................................</t>
  </si>
  <si>
    <t>52-53</t>
  </si>
  <si>
    <t>Distribution of Total Compensation of Employees</t>
  </si>
  <si>
    <t>Nonregulated Investments...................................................................</t>
  </si>
  <si>
    <t>54</t>
  </si>
  <si>
    <t xml:space="preserve">   and Number of Employees.........................................</t>
  </si>
  <si>
    <t>Other Deferred Charges........................................................................</t>
  </si>
  <si>
    <t>55</t>
  </si>
  <si>
    <t>56</t>
  </si>
  <si>
    <t>57</t>
  </si>
  <si>
    <t>223-97</t>
  </si>
  <si>
    <t>1. GENERAL INSTRUCTIONS</t>
  </si>
  <si>
    <t>1.</t>
  </si>
  <si>
    <t>The completed original of this report shall be filed with the</t>
  </si>
  <si>
    <t>and elsewhere throughout the report where the period</t>
  </si>
  <si>
    <t>Public Service Commission, Albany, NY,</t>
  </si>
  <si>
    <t>covered is shown.  When operations cease during the year</t>
  </si>
  <si>
    <t>on or before the 31st of March next following the end of the</t>
  </si>
  <si>
    <t>because of the disposition of property, the balance sheet</t>
  </si>
  <si>
    <t xml:space="preserve">year to which the report applies.  At least one additional </t>
  </si>
  <si>
    <t>and supporting schedules should consist of balances and</t>
  </si>
  <si>
    <t>copy shall be retained in the files of the reporting</t>
  </si>
  <si>
    <t>items immediately prior to transfer (for accounting</t>
  </si>
  <si>
    <t>telephone corporation.</t>
  </si>
  <si>
    <t>purposes).   If the books are not closed as of that date the</t>
  </si>
  <si>
    <t>data in the report should nevertheless be complete, and the</t>
  </si>
  <si>
    <t>2.</t>
  </si>
  <si>
    <t>If the respondent considers any information requested on  a</t>
  </si>
  <si>
    <t>amounts reported should be supported by information set</t>
  </si>
  <si>
    <t>schedule to be of a proprietary nature, as defined in 16</t>
  </si>
  <si>
    <t>forth in, or as part of, the books of account.</t>
  </si>
  <si>
    <t>NYCRR, Chapter 1, Section 6-1.3 of Chapter 1 of the Rules</t>
  </si>
  <si>
    <t>of Procedure, the schedule as included in the report forms</t>
  </si>
  <si>
    <t>7.</t>
  </si>
  <si>
    <t>All instructions shall be followed and each question shall</t>
  </si>
  <si>
    <t>should be filed as directed by the Commission.  However,</t>
  </si>
  <si>
    <t xml:space="preserve"> </t>
  </si>
  <si>
    <t>be answered fully and accurately. Sufficient answer shall</t>
  </si>
  <si>
    <t>the respondent is required to file one complete copy of</t>
  </si>
  <si>
    <t>appear to show that no question or schedule has been</t>
  </si>
  <si>
    <t>each schedule deemed proprietary, including all detail</t>
  </si>
  <si>
    <t>overlooked. The expression "none" or "not applicable" shall</t>
  </si>
  <si>
    <t>requested, accompanied by a request for proprietary</t>
  </si>
  <si>
    <t>be given as the answer to any particular inquiry or schedule</t>
  </si>
  <si>
    <t>treatment, with the Records Access Officer, in</t>
  </si>
  <si>
    <t>where it truly and completely states the fact. Unless</t>
  </si>
  <si>
    <t>accordance with the Rules of Procedure of</t>
  </si>
  <si>
    <t>otherwise indicated, no information will be accepted which</t>
  </si>
  <si>
    <t>Title 16, NYCRR, Chapter I, Section 6-1.3(b).  However,</t>
  </si>
  <si>
    <t>incorporates by reference information from another</t>
  </si>
  <si>
    <t>the company must still file such additional "Public" copy</t>
  </si>
  <si>
    <t>document or report, Where information called for herein is</t>
  </si>
  <si>
    <t>as required (one conformed copy) with the proprietary</t>
  </si>
  <si>
    <t>not given, state fully the reason for its omission.</t>
  </si>
  <si>
    <t>information blocked out and accompanied by a letter</t>
  </si>
  <si>
    <t>stating that this was done.</t>
  </si>
  <si>
    <t>8.</t>
  </si>
  <si>
    <t>The report should not  be permanently bound.</t>
  </si>
  <si>
    <t>Extra copies of any page of the report will be</t>
  </si>
  <si>
    <t>3.</t>
  </si>
  <si>
    <t>All telephone corporations upon which this report form is</t>
  </si>
  <si>
    <t>furnished on request.  If necessary or desirable to insert</t>
  </si>
  <si>
    <t>served are required by statute to complete and to file the</t>
  </si>
  <si>
    <t>additional statements for the purpose of further explanation</t>
  </si>
  <si>
    <t>report. The statute further provides that when any such</t>
  </si>
  <si>
    <t>of accounts or schedules, they shall be legibly made on</t>
  </si>
  <si>
    <t>report is defective or believed to be erroneous, the reporting</t>
  </si>
  <si>
    <t>paper of durable quality and shall correspond to this form in</t>
  </si>
  <si>
    <t>corporation shall be duly notified and given reasonable time</t>
  </si>
  <si>
    <t>size of page and width of margin.   Additional sheets, ruled</t>
  </si>
  <si>
    <t>within to make the necessary amendments or corrections.</t>
  </si>
  <si>
    <t>either vertically or horizontally, will be furnished on request.</t>
  </si>
  <si>
    <t>All data comprising this report shall be submitted in</t>
  </si>
  <si>
    <t>Inserts, if any, should be appropriately identified with the</t>
  </si>
  <si>
    <t>permanent form, i.e., washable ink or washable</t>
  </si>
  <si>
    <t xml:space="preserve">schedules to which they relate. </t>
  </si>
  <si>
    <t>reproductions should not be used.</t>
  </si>
  <si>
    <t>9.</t>
  </si>
  <si>
    <t>If the telephone corporation conducts operations both</t>
  </si>
  <si>
    <t>4.</t>
  </si>
  <si>
    <t>All accounting terms and phrases used in this form are</t>
  </si>
  <si>
    <t>within and outside the State of New York, data should be</t>
  </si>
  <si>
    <t>to be interpreted in accordance with the effective</t>
  </si>
  <si>
    <t>reported so that there will be shown the number of</t>
  </si>
  <si>
    <t>applicable Uniform System of Accounts prescribed</t>
  </si>
  <si>
    <t>subscribers within this state, and  (separately by accounts)</t>
  </si>
  <si>
    <t>by this Commission as set forth in 16 NYCRR,</t>
  </si>
  <si>
    <t>the operating revenues from sources within this state, and</t>
  </si>
  <si>
    <t>Subchapter E, Article 1 (Case 8579).</t>
  </si>
  <si>
    <t>the plant investment as of the end of the year within this</t>
  </si>
  <si>
    <t xml:space="preserve">The Uniform System of Accounts defines Class A </t>
  </si>
  <si>
    <t xml:space="preserve">state. </t>
  </si>
  <si>
    <t xml:space="preserve">companies as those with annual revenues from </t>
  </si>
  <si>
    <t>regulated telecommunications operations of $100 million</t>
  </si>
  <si>
    <t>10.</t>
  </si>
  <si>
    <t>Whenever schedules call for comparison of figures of a</t>
  </si>
  <si>
    <t>or more. Class B are defined as those with annual</t>
  </si>
  <si>
    <t>previous year, the figures reported must be based upon</t>
  </si>
  <si>
    <t>revenues form regulated telecommunications operations</t>
  </si>
  <si>
    <t>those shown by the annual report of the previous year or</t>
  </si>
  <si>
    <t>of less than $100 million.  Whenever the term respondent</t>
  </si>
  <si>
    <t>an appropriate explanation given why different figures were</t>
  </si>
  <si>
    <t>is used, it shall be understood to mean the reporting</t>
  </si>
  <si>
    <t>used.</t>
  </si>
  <si>
    <t>5.</t>
  </si>
  <si>
    <t xml:space="preserve">Standard accounting procedures will apply in determining the nature of any entry (e.g. Uncollectibles, a revenue item, is normally a debit entry, and should be entered as a "positive" number unless the reported balance is a "credit").  Entries of a reverse or contrary character shall be indicated by parentheses around the number. </t>
  </si>
  <si>
    <t>11.</t>
  </si>
  <si>
    <t>Throughout the report money items shall be shown in units of dollars adjusted to accord footings.  Omitting cents does not apply, however, to items in which cents are of significance as, for instance in averages and in unit costs.</t>
  </si>
  <si>
    <t>6.</t>
  </si>
  <si>
    <t>If the report is made for a period less than the calendar year,  the period covered must be clearly stated on the front cover</t>
  </si>
  <si>
    <t>12.</t>
  </si>
  <si>
    <t>In the space provided on the upper outside margin of each page there should be inserted (by rubber stamp, if desired), the name of the respondent and the year to which the report relates.</t>
  </si>
  <si>
    <t>223-95</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</si>
  <si>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</si>
  <si>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</si>
  <si>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</si>
  <si>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</si>
  <si>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</si>
  <si>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Number</t>
  </si>
  <si>
    <t>Comments</t>
  </si>
  <si>
    <t>2. GENERAL INFORMATION</t>
  </si>
  <si>
    <t>Name and title of officer having custody of the general books of account and address of the office where such books are kept.</t>
  </si>
  <si>
    <t>Donald Daniels</t>
  </si>
  <si>
    <t>SVP &amp; Controller</t>
  </si>
  <si>
    <t>401 Merritt 7</t>
  </si>
  <si>
    <t>Norwalk, CT  06851</t>
  </si>
  <si>
    <t>Name of state in which incorporated, date of incorporation, and designation of law under which incorporated. If not incorporated, show type of organization, date organized and the identity of the parties in interest together with the extent of their respective interests.</t>
  </si>
  <si>
    <t>State of New York</t>
  </si>
  <si>
    <t>December 9,1994</t>
  </si>
  <si>
    <t>Transportation Corporate Law</t>
  </si>
  <si>
    <t xml:space="preserve">If at any time during the year the property of the company was held by a receiver or trustee, give (a) the name of the receiver or trustee, (b) the date such receiver or trustee took possession, (c) the authority by which the receivership or trusteeship was vested, and (d) the date when possession by receiver or trustee </t>
  </si>
  <si>
    <t>ceased.</t>
  </si>
  <si>
    <t>Not Applicable</t>
  </si>
  <si>
    <t xml:space="preserve">State the name of each other state or federal body exercising regulatory jurisdiction over respondent (excepting taxing authorities); and if such jurisdiction is limited, the extent of limitation should be set forth. If such jurisdiction terminated prior to the end of the year, state that fact with reasons for such termination and the effective date thereof.  </t>
  </si>
  <si>
    <t>Federal Communications Commission (Interstate Telephone Service)</t>
  </si>
  <si>
    <t>Securities and Exchange Commission (Securities Regulation)</t>
  </si>
  <si>
    <t>Name all classes of service furnished by respondent.</t>
  </si>
  <si>
    <t>Exchange and Toll</t>
  </si>
  <si>
    <t xml:space="preserve"> 223-88 </t>
  </si>
  <si>
    <t>2</t>
  </si>
  <si>
    <t>2. GENERAL INFORMATION (Continued)</t>
  </si>
  <si>
    <t xml:space="preserve">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 </t>
  </si>
  <si>
    <t xml:space="preserve">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statements in this annual  </t>
  </si>
  <si>
    <t>report. The reconciliation shall contain an explanation of all differences in reporting.</t>
  </si>
  <si>
    <t>See Attached Schedule</t>
  </si>
  <si>
    <t xml:space="preserve">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 </t>
  </si>
  <si>
    <t>If reports to stockholders or audited annual financial statements are not prepared, so state below:</t>
  </si>
  <si>
    <t>3</t>
  </si>
  <si>
    <t>3. OFFICERS AND DIRECTORS (including Compensation)</t>
  </si>
  <si>
    <t>3. OFFICERS AND DIRECTORS (including Compensation - Continued)</t>
  </si>
  <si>
    <t>Furnish the indicated data with respect to each executive officer and director, whether or not they received any</t>
  </si>
  <si>
    <t xml:space="preserve">  4.  If any person reported in this schedule received remuneration directly or indirectly other than salary shown</t>
  </si>
  <si>
    <t>compensation from the respondent.</t>
  </si>
  <si>
    <t xml:space="preserve">       in column (e) list the amounts in columns (f) through (k) with the footnotes necessary to explain the essentials of the plan,</t>
  </si>
  <si>
    <t xml:space="preserve">       the basis of determining the ultimate benefits receivable and the payments or provisions made during the year to each person</t>
  </si>
  <si>
    <t xml:space="preserve">Executive officers include a company's president, secretary, treasurer and vice president in charge of a principal business unit, </t>
  </si>
  <si>
    <t xml:space="preserve">       reported herein.  If the word "none" correctly states the facts in regard to entries for columns (f) through (k), so state.</t>
  </si>
  <si>
    <t>division or function (such as sales, administration or finance), and any other person who performs similar policy making functions.</t>
  </si>
  <si>
    <t xml:space="preserve">   5.  If any person reported hereunder received compensation from more than one affiliated company or was carried on the payroll of an</t>
  </si>
  <si>
    <t>Indicate with an asterisk (*) in column (a) those directors who were members of the executive committee, if any,</t>
  </si>
  <si>
    <t xml:space="preserve">       affiliated company, details shall be given in a note.</t>
  </si>
  <si>
    <t>and by a double asterisk (**) the chairman, if any, of that committee, at the end of the year.</t>
  </si>
  <si>
    <t>Title and Department</t>
  </si>
  <si>
    <t>Term Expired</t>
  </si>
  <si>
    <t>Salary</t>
  </si>
  <si>
    <t>Line</t>
  </si>
  <si>
    <t>Over Which Jurisdiction</t>
  </si>
  <si>
    <t>or Current</t>
  </si>
  <si>
    <t>Rate at</t>
  </si>
  <si>
    <t>Paid During</t>
  </si>
  <si>
    <t>Deferred</t>
  </si>
  <si>
    <t>Incentive Pay</t>
  </si>
  <si>
    <t>Savings</t>
  </si>
  <si>
    <t>Stock</t>
  </si>
  <si>
    <t>Life Insurance</t>
  </si>
  <si>
    <t>Other</t>
  </si>
  <si>
    <t>Total</t>
  </si>
  <si>
    <t>No.</t>
  </si>
  <si>
    <t>Name of Person</t>
  </si>
  <si>
    <t>Is Exercised</t>
  </si>
  <si>
    <t>Term Will</t>
  </si>
  <si>
    <t>Year End</t>
  </si>
  <si>
    <t>Year</t>
  </si>
  <si>
    <t>Compensation</t>
  </si>
  <si>
    <t>(Bonuses, etc.)</t>
  </si>
  <si>
    <t>Plans</t>
  </si>
  <si>
    <t>Options</t>
  </si>
  <si>
    <t>Premiums</t>
  </si>
  <si>
    <t>(Explain Below)</t>
  </si>
  <si>
    <t>(e thru k)</t>
  </si>
  <si>
    <t>Expire</t>
  </si>
  <si>
    <t>(d)</t>
  </si>
  <si>
    <t>(e)</t>
  </si>
  <si>
    <t>(f)</t>
  </si>
  <si>
    <t>(g)</t>
  </si>
  <si>
    <t>(h)</t>
  </si>
  <si>
    <t>(i)</t>
  </si>
  <si>
    <t>(j)</t>
  </si>
  <si>
    <t>(k)</t>
  </si>
  <si>
    <t>(l)</t>
  </si>
  <si>
    <t>Ann Burr</t>
  </si>
  <si>
    <t>Director, President</t>
  </si>
  <si>
    <t>Barry Wisset</t>
  </si>
  <si>
    <t>Secretary</t>
  </si>
  <si>
    <t>Albert Baronas</t>
  </si>
  <si>
    <t>Director</t>
  </si>
  <si>
    <t>4</t>
  </si>
  <si>
    <t>David Fiedler</t>
  </si>
  <si>
    <t>5</t>
  </si>
  <si>
    <t>Brian Hickey</t>
  </si>
  <si>
    <t>Susan Holliday</t>
  </si>
  <si>
    <t>David Lewis</t>
  </si>
  <si>
    <t>Sandra Parker</t>
  </si>
  <si>
    <t>Don Reeve</t>
  </si>
  <si>
    <t>10</t>
  </si>
  <si>
    <t>Dennis Richardson</t>
  </si>
  <si>
    <t>11</t>
  </si>
  <si>
    <t>Norm Silverstein</t>
  </si>
  <si>
    <t>12</t>
  </si>
  <si>
    <t>Barry Thornton II</t>
  </si>
  <si>
    <t>13</t>
  </si>
  <si>
    <t>Harry Trueheart III</t>
  </si>
  <si>
    <t>14</t>
  </si>
  <si>
    <t>15</t>
  </si>
  <si>
    <t>16</t>
  </si>
  <si>
    <t>17</t>
  </si>
  <si>
    <t>18</t>
  </si>
  <si>
    <t>19</t>
  </si>
  <si>
    <t>20</t>
  </si>
  <si>
    <t>21</t>
  </si>
  <si>
    <t>22</t>
  </si>
  <si>
    <t>23</t>
  </si>
  <si>
    <t>24</t>
  </si>
  <si>
    <t>25</t>
  </si>
  <si>
    <t xml:space="preserve"> NOTES:</t>
  </si>
  <si>
    <t>NOTES:</t>
  </si>
  <si>
    <t>Please complete the information on this schedule for all copies (paper and electronic version)</t>
  </si>
  <si>
    <t>of the report.</t>
  </si>
  <si>
    <t>4. CONTROL OVER RESPONDENT</t>
  </si>
  <si>
    <t>If any corporation, business trust, or similar organization or combination of such organizations jointly held control over the respondent at end of year, state name of controlling corporation or organization, manner in which control was held and extent of control. If control was in a holding company organization, show the chain of ownership or control to the main parent company or organization. If control was held by trustee(s), state name of trustee(s), name of beneficiaries for</t>
  </si>
  <si>
    <t>whom trust was maintained, and purpose of the trust.  If other companies are controlled by the organization which holds control over the respondent, list the names of such companies and the kind of business each is engaged in.</t>
  </si>
  <si>
    <t>Frontier Communications Corporation</t>
  </si>
  <si>
    <t>Norwalk, CT 06851</t>
  </si>
  <si>
    <t xml:space="preserve">223-88                                          </t>
  </si>
  <si>
    <t>6-A</t>
  </si>
  <si>
    <t>6-B</t>
  </si>
  <si>
    <t>6-C</t>
  </si>
  <si>
    <t>Print as needed.</t>
  </si>
  <si>
    <t>5. CORPORATIONS CONTROLLED BY RESPONDENT</t>
  </si>
  <si>
    <t xml:space="preserve"> 1. Report below the names of all corporations, business trusts, and similar organizations, controlled directly or indirectly by respondent at</t>
  </si>
  <si>
    <t xml:space="preserve">     any time during the year. If control ceased prior to end of year, give particulars in a footnote.</t>
  </si>
  <si>
    <t xml:space="preserve"> 2. If control was by other means than a direct holding of voting rights, state in a footnote the manner in which control was held, naming</t>
  </si>
  <si>
    <t xml:space="preserve">     any intermediaries involved.</t>
  </si>
  <si>
    <t xml:space="preserve"> 3. If control was held jointly with one or more other interests, state the fact in a footnote and name the other interests.</t>
  </si>
  <si>
    <t>Percent</t>
  </si>
  <si>
    <t>Voting</t>
  </si>
  <si>
    <t>Foot-</t>
  </si>
  <si>
    <t xml:space="preserve"> Name of Company Controlled</t>
  </si>
  <si>
    <t xml:space="preserve"> Kind of Business</t>
  </si>
  <si>
    <t>note</t>
  </si>
  <si>
    <t>Owned</t>
  </si>
  <si>
    <t>Ref.</t>
  </si>
  <si>
    <t>None</t>
  </si>
  <si>
    <t>DEFINITIONS</t>
  </si>
  <si>
    <t xml:space="preserve"> 1. See the Uniform System of Accounts for a definition of control.</t>
  </si>
  <si>
    <t xml:space="preserve"> 2. Direct control is that which is exercised without interposition of an intermediary.</t>
  </si>
  <si>
    <t xml:space="preserve"> 3. Indirect control is that which is exercised by the interposition of an intermediary which exercises direct control.</t>
  </si>
  <si>
    <t xml:space="preserve"> 4. Joint control is that in which neither interest can effectively control or direct action without the consent of the other, as where the</t>
  </si>
  <si>
    <t xml:space="preserve">     voting control is equally divided between two holders, or each party holds a veto power over the other. Joint control may exist by</t>
  </si>
  <si>
    <t xml:space="preserve">     mutual agreement or understanding between two or more parties who together have control within the meaning of the definition of</t>
  </si>
  <si>
    <t xml:space="preserve">     control in the Uniform System of Accounts, regardless of the relative voting rights of each party.</t>
  </si>
  <si>
    <t>223-88</t>
  </si>
  <si>
    <t>6. HOLDERS OF VOTING SECURITIES</t>
  </si>
  <si>
    <t xml:space="preserve"> 1. Report the requested information for each holder of record of five percent or more of the voting capital or, if there are fewer</t>
  </si>
  <si>
    <t xml:space="preserve">     than ten such holders, the ten who hold the highest voting powers. Data should be the latest available nearest the end of the</t>
  </si>
  <si>
    <t xml:space="preserve">     year. When the holder of record is a trustee, or other intermediate agency (except a corporation), the data should be reported</t>
  </si>
  <si>
    <t xml:space="preserve">     opposite the names of the beneficial owners, designated as such, under a general heading identifying the trustee or other</t>
  </si>
  <si>
    <t xml:space="preserve">     agency. For corporations listed hereunder as holders of voting securities, see the next succeeding schedule. Securities with</t>
  </si>
  <si>
    <t xml:space="preserve">     contingent voting rights may be disregarded.</t>
  </si>
  <si>
    <t xml:space="preserve"> 2. Attach hereto a certified copy of every effective voting trust established under Section 621 of the Business Corporation Law</t>
  </si>
  <si>
    <t xml:space="preserve">     and a certified copy of every other agreement (trustee or otherwise) under which voting securities are held for beneficial</t>
  </si>
  <si>
    <t xml:space="preserve">     owners. If any such agreement has been filed with a previous report, reference to the earlier report will be sufficient provided</t>
  </si>
  <si>
    <t xml:space="preserve">     changes or modification since filing are shown.</t>
  </si>
  <si>
    <t xml:space="preserve"> Number of Votes as of</t>
  </si>
  <si>
    <t>Name and Address of Security Holder</t>
  </si>
  <si>
    <t>Common</t>
  </si>
  <si>
    <t>Other (Specify)</t>
  </si>
  <si>
    <t xml:space="preserve"> 223-88</t>
  </si>
  <si>
    <t>7. VOTING POWERS AND ELECTIONS</t>
  </si>
  <si>
    <r>
      <t xml:space="preserve"> 1. Has each share of stock the right to one vote? __</t>
    </r>
    <r>
      <rPr>
        <u/>
        <sz val="8"/>
        <color indexed="12"/>
        <rFont val="Arial MT"/>
      </rPr>
      <t>YES</t>
    </r>
    <r>
      <rPr>
        <sz val="8"/>
        <color indexed="12"/>
        <rFont val="Arial MT"/>
      </rPr>
      <t xml:space="preserve">________ </t>
    </r>
  </si>
  <si>
    <r>
      <t xml:space="preserve"> 2. Are voting rights attached only to stock? ___</t>
    </r>
    <r>
      <rPr>
        <u/>
        <sz val="8"/>
        <color indexed="12"/>
        <rFont val="Arial MT"/>
      </rPr>
      <t>YES</t>
    </r>
    <r>
      <rPr>
        <sz val="8"/>
        <color indexed="12"/>
        <rFont val="Arial MT"/>
      </rPr>
      <t>_________</t>
    </r>
  </si>
  <si>
    <t xml:space="preserve">      '(if the answer to either query 1 or 2 is "No", give full particulars in a note.)</t>
  </si>
  <si>
    <r>
      <t xml:space="preserve"> 3. Is cumulative voting permitted? ___</t>
    </r>
    <r>
      <rPr>
        <u/>
        <sz val="8"/>
        <color indexed="12"/>
        <rFont val="Arial MT"/>
      </rPr>
      <t>NO</t>
    </r>
    <r>
      <rPr>
        <sz val="8"/>
        <color indexed="12"/>
        <rFont val="Arial MT"/>
      </rPr>
      <t>___________</t>
    </r>
  </si>
  <si>
    <t xml:space="preserve"> 4. State the place and date of the latest general meeting held prior to the end of the year for the election of directors.</t>
  </si>
  <si>
    <r>
      <t>5. State the total number of votes cast at such general meeting ______</t>
    </r>
    <r>
      <rPr>
        <u/>
        <sz val="8"/>
        <color indexed="12"/>
        <rFont val="Arial MT"/>
      </rPr>
      <t>NA</t>
    </r>
    <r>
      <rPr>
        <sz val="8"/>
        <color indexed="12"/>
        <rFont val="Arial MT"/>
      </rPr>
      <t>_________________and the total number cast by proxy _</t>
    </r>
    <r>
      <rPr>
        <u/>
        <sz val="8"/>
        <color indexed="12"/>
        <rFont val="Arial MT"/>
      </rPr>
      <t>NA</t>
    </r>
    <r>
      <rPr>
        <sz val="8"/>
        <color indexed="12"/>
        <rFont val="Arial MT"/>
      </rPr>
      <t>____.</t>
    </r>
  </si>
  <si>
    <r>
      <t xml:space="preserve"> 6. State the total number of voting security holders ____</t>
    </r>
    <r>
      <rPr>
        <u/>
        <sz val="8"/>
        <color indexed="12"/>
        <rFont val="Arial MT"/>
      </rPr>
      <t>1</t>
    </r>
    <r>
      <rPr>
        <sz val="8"/>
        <color indexed="12"/>
        <rFont val="Arial MT"/>
      </rPr>
      <t>_______ and the total of all voting securities ___</t>
    </r>
    <r>
      <rPr>
        <u/>
        <sz val="8"/>
        <color indexed="12"/>
        <rFont val="Arial MT"/>
      </rPr>
      <t>772</t>
    </r>
    <r>
      <rPr>
        <sz val="8"/>
        <color indexed="12"/>
        <rFont val="Arial MT"/>
      </rPr>
      <t>__________  as of such</t>
    </r>
  </si>
  <si>
    <t xml:space="preserve">     date.</t>
  </si>
  <si>
    <t xml:space="preserve"> 7. If any security has preferences, special privileges, or restrictions in the election of directors, trustees or managers, or in the</t>
  </si>
  <si>
    <r>
      <t xml:space="preserve">     determination of any corporate action, give details.    </t>
    </r>
    <r>
      <rPr>
        <u/>
        <sz val="8"/>
        <color indexed="12"/>
        <rFont val="Arial MT"/>
      </rPr>
      <t>NONE</t>
    </r>
  </si>
  <si>
    <t>223-96</t>
  </si>
  <si>
    <t>8. IMPORTANT CHANGES DURING THE YEAR</t>
  </si>
  <si>
    <t xml:space="preserve">Report important changes of the types listed.  Except as otherwise indicated, data  furnished should apply to the same period the </t>
  </si>
  <si>
    <t>the report covers.  Answers should be numbered in accordance with the inquiries, and if "none" states the fact, it should be</t>
  </si>
  <si>
    <t>used.  If information which answers an inquiry is given elsewhere in the report, identification of the other source will be sufficient.</t>
  </si>
  <si>
    <t>1.  Changes in rights to furnish service, i.e. distribution franchises or similar consents:  For each franchise surrendered show the</t>
  </si>
  <si>
    <t xml:space="preserve">      name of the municipality, date of grant, and date of surrender.  For each franchise acquired, show the grantor, the  date, the</t>
  </si>
  <si>
    <t xml:space="preserve">      specific territory covered, the party from whom acquired, and the  consideration.</t>
  </si>
  <si>
    <t>2.  Consolidations, mergers and reorganizations:  Give names of other companies  involved, particulars of each such incident, date,</t>
  </si>
  <si>
    <t xml:space="preserve">      and Commission authorization.</t>
  </si>
  <si>
    <t>3.  Purchase or sale of entire property, or a part of property when service territory is included:  Give brief description of each</t>
  </si>
  <si>
    <t xml:space="preserve">      transaction, name of the other party, date, consideration and Commission authorization.</t>
  </si>
  <si>
    <t xml:space="preserve">4.  Lease of property (to or from another) of the kind covered by the preceding inquiry:  To the extent applicable give details </t>
  </si>
  <si>
    <t xml:space="preserve">      corresponding to those required by the preceding inquiry.</t>
  </si>
  <si>
    <t>5.  Securities issued during the year:  Identify the securities, give purposes of  issuance, date, consideration received and Commission</t>
  </si>
  <si>
    <t xml:space="preserve">      authorization.  As here used the term "securities" shall be taken to mean any capital stock or debt, the issuance of which </t>
  </si>
  <si>
    <t xml:space="preserve">      requires prior authorization by this Commission.</t>
  </si>
  <si>
    <t xml:space="preserve">6.  Changes in rates:  Show brief particulars of each intrastate rate change, the estimated increase or decrease in annual revenues </t>
  </si>
  <si>
    <t xml:space="preserve">      by reason of such changes, the service classification, effective date, and date ordered or allowed by the Commission. Give the same</t>
  </si>
  <si>
    <t xml:space="preserve">      information for interstate rate changes.</t>
  </si>
  <si>
    <t>7.  Changes in scales of wages:  State the estimated annual effect and nature of any important wage scale changes during the year.</t>
  </si>
  <si>
    <t xml:space="preserve">8.  Changes in articles of incorporation:  Give brief particulars of each change and date.    </t>
  </si>
  <si>
    <t>9.  Changes in general officers between end of period covered by this report  and date of filing thereof.  Give brief particulars.</t>
  </si>
  <si>
    <t>10. Other important changes:  Give brief particulars of each other important change which is not disclosed elsewhere in this report.</t>
  </si>
  <si>
    <t>11. Give information on any changes in accounting standards that have occurred during the year.</t>
  </si>
  <si>
    <t>Effective April 3, 2015, Daniel J. McCarthy, President and Chief Operating Officer and a member of the Board of Directors, succeeded</t>
  </si>
  <si>
    <t>Maggie Wilderotter and became President and Chief Executive Officer.</t>
  </si>
  <si>
    <t>8. IMPORTANT CHANGES DURING THE YEAR (Continued)</t>
  </si>
  <si>
    <t>9. INCOME AVAILABLE FOR RETURN AND CALCULATION OF RATE BASE</t>
  </si>
  <si>
    <t xml:space="preserve">  1. All columns must be filled in for those companies whose toll settlements are based on actual cost.  Companies </t>
  </si>
  <si>
    <t xml:space="preserve">      that receive toll settlements on the basis of average cost need to complete columns (b) through (e).</t>
  </si>
  <si>
    <t xml:space="preserve">  2. The totals as reported on this schedule should conform with amounts reported on corresponding schedules.</t>
  </si>
  <si>
    <t xml:space="preserve">  3. Include in column (g), Part 36 interstate amounts and any reconciliation of New York State amounts.</t>
  </si>
  <si>
    <t xml:space="preserve">  4. Include on Line 27 any adjustments needed for items includable in Earnings Available for Rate of Return</t>
  </si>
  <si>
    <t xml:space="preserve">      calculation purposes which are not includable in the lines above (e.g. tax imputation for imputed interest, etc.)</t>
  </si>
  <si>
    <t xml:space="preserve">      Please identify and explain.</t>
  </si>
  <si>
    <t>Subject to</t>
  </si>
  <si>
    <t>New York</t>
  </si>
  <si>
    <t xml:space="preserve">Line </t>
  </si>
  <si>
    <t>Nonregulated</t>
  </si>
  <si>
    <t>Adjustments</t>
  </si>
  <si>
    <t>Separations</t>
  </si>
  <si>
    <t>State</t>
  </si>
  <si>
    <t>Operating Revenues</t>
  </si>
  <si>
    <t>Local Network Services</t>
  </si>
  <si>
    <t>Network Access Services</t>
  </si>
  <si>
    <t>Long Distance Network Serv.</t>
  </si>
  <si>
    <t>Miscellaneous</t>
  </si>
  <si>
    <t>Settlements</t>
  </si>
  <si>
    <t>Nonregulated Revenues</t>
  </si>
  <si>
    <t xml:space="preserve">          Subtotal</t>
  </si>
  <si>
    <t>Uncollectibles</t>
  </si>
  <si>
    <t xml:space="preserve">          Total Operating Revenues</t>
  </si>
  <si>
    <t/>
  </si>
  <si>
    <t>Operating Expenses</t>
  </si>
  <si>
    <t>Plant Specific</t>
  </si>
  <si>
    <t>Plant Non-specific</t>
  </si>
  <si>
    <t>Marketing</t>
  </si>
  <si>
    <t>Customer Operations Services</t>
  </si>
  <si>
    <t>Access</t>
  </si>
  <si>
    <t>Corporate Operations</t>
  </si>
  <si>
    <t>Depreciation &amp; Amortization</t>
  </si>
  <si>
    <t xml:space="preserve">          Total Operating Expenses</t>
  </si>
  <si>
    <t>Net Operating Revenues</t>
  </si>
  <si>
    <t>Operating Taxes</t>
  </si>
  <si>
    <t>Operating FIT</t>
  </si>
  <si>
    <t>Deferred Operating FIT-Net</t>
  </si>
  <si>
    <t>Operating Investment Tax</t>
  </si>
  <si>
    <t xml:space="preserve">  Credit - Amort (Option 2)</t>
  </si>
  <si>
    <t>Total Federal Income Taxes</t>
  </si>
  <si>
    <t>Other Operating Taxes</t>
  </si>
  <si>
    <t xml:space="preserve">          Total Operating Taxes</t>
  </si>
  <si>
    <t>Other Operating Income and</t>
  </si>
  <si>
    <t>26</t>
  </si>
  <si>
    <t xml:space="preserve">     Expenses</t>
  </si>
  <si>
    <t>27</t>
  </si>
  <si>
    <t xml:space="preserve">     Net Operating Income*</t>
  </si>
  <si>
    <t>28</t>
  </si>
  <si>
    <t>Rate Case Adj, if applicable</t>
  </si>
  <si>
    <t xml:space="preserve">      Net Operating Income</t>
  </si>
  <si>
    <t xml:space="preserve">          after Rate Case Adj</t>
  </si>
  <si>
    <t>* Net Operating Income on Line 27 should equal Net Operating Income on Sch 12, Line 16, Column C.</t>
  </si>
  <si>
    <t>Telephone Plant in Service</t>
  </si>
  <si>
    <t>Noninterest Bearing Telephone</t>
  </si>
  <si>
    <t xml:space="preserve">  Plant under Construction</t>
  </si>
  <si>
    <t>Telephone Plant Held for</t>
  </si>
  <si>
    <t xml:space="preserve"> Future Use</t>
  </si>
  <si>
    <t>Materials and Supplies</t>
  </si>
  <si>
    <t>Prepayments</t>
  </si>
  <si>
    <t>Cash Working Capital *</t>
  </si>
  <si>
    <t>RTB Stock</t>
  </si>
  <si>
    <t>Other Rate Base Adjustments,</t>
  </si>
  <si>
    <t xml:space="preserve">  If Applicable</t>
  </si>
  <si>
    <t>Unamortized Deferrals</t>
  </si>
  <si>
    <t>Depreciation Reserve</t>
  </si>
  <si>
    <t>Amortization Reserve</t>
  </si>
  <si>
    <t>Accumulated Deferred</t>
  </si>
  <si>
    <t xml:space="preserve"> Income Taxes</t>
  </si>
  <si>
    <t xml:space="preserve"> Investment Tax Credit</t>
  </si>
  <si>
    <t xml:space="preserve"> (Option 1 Only)</t>
  </si>
  <si>
    <t>Rate Base (Lines 1-9 minus</t>
  </si>
  <si>
    <t xml:space="preserve"> lines 10-13)</t>
  </si>
  <si>
    <t xml:space="preserve">All lines except line 6 are balances at beginning of year plus balances at end of year divided by two. </t>
  </si>
  <si>
    <t>* Allowance based upon collection of revenues and operating expenses:</t>
  </si>
  <si>
    <t>For Example:</t>
  </si>
  <si>
    <t>Lag</t>
  </si>
  <si>
    <t>Weighted</t>
  </si>
  <si>
    <t>Amount</t>
  </si>
  <si>
    <t>Percentage</t>
  </si>
  <si>
    <t>Days</t>
  </si>
  <si>
    <t>1.  Advance Billings (Local Service, etc.)</t>
  </si>
  <si>
    <t xml:space="preserve">     Arrears Billings (Toll, etc.)</t>
  </si>
  <si>
    <t>2.  Weighted Days - 33 divided by 365 days equals 9.04%</t>
  </si>
  <si>
    <t>3.  Operating Expenses minus Depreciation multiplied by 9.04% equals Cash Working Capital</t>
  </si>
  <si>
    <t>10. Instructions for Rate of Return and Return on Common Equity</t>
  </si>
  <si>
    <t>10. Rate of Return and Return on Common Equity</t>
  </si>
  <si>
    <t xml:space="preserve">Subject to </t>
  </si>
  <si>
    <t>RATE OF RETURN AND RETURN ON COMMON EQUITY COMPUTATIONS:</t>
  </si>
  <si>
    <t>Separation</t>
  </si>
  <si>
    <t>Intrastate</t>
  </si>
  <si>
    <t>Line 1:</t>
  </si>
  <si>
    <t>Income Available for Return and Calculation of Rate Base</t>
  </si>
  <si>
    <t>Column (a): Page 12, Line 29, Column (e)</t>
  </si>
  <si>
    <t>Net Operating Income after Rate Case Adj</t>
  </si>
  <si>
    <t>$</t>
  </si>
  <si>
    <t>Column (b): Page 12, Line 29, Column (f)</t>
  </si>
  <si>
    <t>Rate Base</t>
  </si>
  <si>
    <t>Line 2:</t>
  </si>
  <si>
    <t>Column (a): Page 13, Line 14, Column (e)</t>
  </si>
  <si>
    <t>Rate of Return</t>
  </si>
  <si>
    <t>Column (b): Page 13, Line 14, Column (f)</t>
  </si>
  <si>
    <t>Return on Common Equity</t>
  </si>
  <si>
    <t>Line 3:</t>
  </si>
  <si>
    <t>Columns (a) and (b): Divide Line 1 by Line 2</t>
  </si>
  <si>
    <t>Required Additional Revenues *</t>
  </si>
  <si>
    <t>Line 4:</t>
  </si>
  <si>
    <t xml:space="preserve"> *  (To provide an additional 1% Return on Common Equity)</t>
  </si>
  <si>
    <t>Column (a):  Line 10, Column (c)</t>
  </si>
  <si>
    <t>Column (b):  Line 16, Column (c)</t>
  </si>
  <si>
    <t>Capital Structure used for Subject to Separations *</t>
  </si>
  <si>
    <t>CAPITAL STRUCTURE:</t>
  </si>
  <si>
    <t>Structure</t>
  </si>
  <si>
    <t>Cost Rate</t>
  </si>
  <si>
    <t>Weighted Cost</t>
  </si>
  <si>
    <t>Column (a):</t>
  </si>
  <si>
    <t>The amount in Column (a) reflects the average balance in the reporting year for Long-Term Debt (including</t>
  </si>
  <si>
    <t>Long-Term Debt</t>
  </si>
  <si>
    <t>current maturities), Notes Payable, Customer Deposits,  Preferred Stock and Common Equity (Total</t>
  </si>
  <si>
    <t>Notes Payable</t>
  </si>
  <si>
    <t>Stockholder's Equity less Preferred Stock).</t>
  </si>
  <si>
    <t>Customer Deposits</t>
  </si>
  <si>
    <t>Preferred Stock</t>
  </si>
  <si>
    <t>Column (b):</t>
  </si>
  <si>
    <t>The structure column reflects the percentage of total capitalization that each component represents.</t>
  </si>
  <si>
    <t>Common Equity</t>
  </si>
  <si>
    <t>Column (c):</t>
  </si>
  <si>
    <t>The cost rate column reflects the actual cost of debt, customer deposits and preferred stock preferred stock</t>
  </si>
  <si>
    <t>experienced in the reporting year.  The cost rate is derived by dividing the interest expense and/or preferred stock</t>
  </si>
  <si>
    <t>Capital Structure used for Intrastate*</t>
  </si>
  <si>
    <t>dividends by the respective average debt or preferred stock balance.  The return on common equity is a</t>
  </si>
  <si>
    <t>calculated amount.</t>
  </si>
  <si>
    <t>Column (d):</t>
  </si>
  <si>
    <t>The weighted cost column represents the cost rate of the total capitalization and is equal to the respective rate</t>
  </si>
  <si>
    <t>of returns (Line 3, Column (a) by Column (b).  Once the weighted cost of debt (Long-Term Debt, Notes Payable,</t>
  </si>
  <si>
    <t>Customer Deposits) and preferred stock are totaled and then subtracted from the respective rate of return, the fall</t>
  </si>
  <si>
    <t>out number is the weighted cost of common equity.  The return on common equity (Column (c) ) is derived by</t>
  </si>
  <si>
    <t>dividing the weighted cost of common equity (Column (d) ) by the Common equity percentage of total</t>
  </si>
  <si>
    <t>capitalization (Column (b) ).</t>
  </si>
  <si>
    <t>ALTERNATIVE CAPITAL STRUCTURE</t>
  </si>
  <si>
    <t>For companies who are required to report their achieved returns to this Commission on a regular</t>
  </si>
  <si>
    <t>basis and companies that use alternative capital structures for ratemaking purposes, report the capital structure</t>
  </si>
  <si>
    <t>used for that purpose herein.  Explain the basis for the capital structure used.</t>
  </si>
  <si>
    <t>Line 5:</t>
  </si>
  <si>
    <t>Required Additional Revenues:</t>
  </si>
  <si>
    <t xml:space="preserve">It should be noted that these calculated rates of return and common equity returns are not intended as an evaluation </t>
  </si>
  <si>
    <t>of the reasonableness of the earnings of any utility under the jurisdiction of the Public Service Commission.  Also, the</t>
  </si>
  <si>
    <t>Multiply the rate base (Line 2, Column (a) ) by the common equity percentage of total capitalization (Line 10,</t>
  </si>
  <si>
    <t>Column (b) ).  Take this Product and multiply by 1% and then divide the result by 63.5%.  The resulting product is</t>
  </si>
  <si>
    <t>computed in a formal rate proceeding.  Differences may occur because the data in formal proceeding are analyzed in</t>
  </si>
  <si>
    <t>the additional revenues.</t>
  </si>
  <si>
    <t>detail and some adjustments are usually made to booked amounts.</t>
  </si>
  <si>
    <t>Multiply the rate base (Line 2, Column (b) ) by the common equity percentage  of total capitalization (Line 16,</t>
  </si>
  <si>
    <t>*   Use alternative capital structure if applicable.</t>
  </si>
  <si>
    <t>Column (b) ).  Take this product and multiply  by 1% and then divide the result by 63.5%  The resulting product is</t>
  </si>
  <si>
    <t>11. BALANCE SHEET</t>
  </si>
  <si>
    <t>Assets and Other Debits</t>
  </si>
  <si>
    <t xml:space="preserve"> Provide total company amounts on the basis of the New York Uniform System of Accounts.  Any jurisdictional differences between </t>
  </si>
  <si>
    <t xml:space="preserve"> the FCC and NY PSC should be distributed to each account.</t>
  </si>
  <si>
    <t>Sch.</t>
  </si>
  <si>
    <t>Balance at</t>
  </si>
  <si>
    <t>Increase</t>
  </si>
  <si>
    <t>End of</t>
  </si>
  <si>
    <t xml:space="preserve">Beginning of </t>
  </si>
  <si>
    <t>or</t>
  </si>
  <si>
    <t>Accounts</t>
  </si>
  <si>
    <t>(Decrease)</t>
  </si>
  <si>
    <t>CURRENT ASSETS</t>
  </si>
  <si>
    <t>1130</t>
  </si>
  <si>
    <t>Cash ............................................................................................</t>
  </si>
  <si>
    <t>--</t>
  </si>
  <si>
    <t>1140</t>
  </si>
  <si>
    <t>Special Cash Deposits.........................................................</t>
  </si>
  <si>
    <t>1150</t>
  </si>
  <si>
    <t>Working Cash Advances ....................................................</t>
  </si>
  <si>
    <t>1160</t>
  </si>
  <si>
    <t>Temporary Investments .............................…………………..</t>
  </si>
  <si>
    <t>1180</t>
  </si>
  <si>
    <t>Telecom. Accounts Receivable ......................................</t>
  </si>
  <si>
    <t>36</t>
  </si>
  <si>
    <t>1181</t>
  </si>
  <si>
    <t>Accounts Rec. Allow.-Tel. ..................................................</t>
  </si>
  <si>
    <t>1190.1</t>
  </si>
  <si>
    <t>Accounts Rec From Affil. Cos. ........................................</t>
  </si>
  <si>
    <t>37</t>
  </si>
  <si>
    <t>1190.2</t>
  </si>
  <si>
    <t>Other Accounts Receivable ..............................................</t>
  </si>
  <si>
    <t>1191</t>
  </si>
  <si>
    <t>Accounts Rec Allow-Other and Affil. .............................</t>
  </si>
  <si>
    <t>38</t>
  </si>
  <si>
    <t>1200.1</t>
  </si>
  <si>
    <t>Notes Receivable From Affil Cos. .................................</t>
  </si>
  <si>
    <t>1200.2</t>
  </si>
  <si>
    <t>Other Notes Receivable.......................................................</t>
  </si>
  <si>
    <t>1201</t>
  </si>
  <si>
    <t>Notes Rec. Allow-Other and Affil. ....................................</t>
  </si>
  <si>
    <t>1210</t>
  </si>
  <si>
    <t>Interest and Dividends Receivable ..................................</t>
  </si>
  <si>
    <t>1220</t>
  </si>
  <si>
    <t>Inventories ................................................................................</t>
  </si>
  <si>
    <t>1290</t>
  </si>
  <si>
    <t>Prepaid Rents .........................................................................</t>
  </si>
  <si>
    <t>1300</t>
  </si>
  <si>
    <t>Prepaid Taxes .........................................................................</t>
  </si>
  <si>
    <t>1310</t>
  </si>
  <si>
    <t>Prepaid Insurance ..................................................................</t>
  </si>
  <si>
    <t>1320</t>
  </si>
  <si>
    <t>Prepaid Directory Expenses ..............................................</t>
  </si>
  <si>
    <t>1330</t>
  </si>
  <si>
    <t>Other Prepayments ...............................................................</t>
  </si>
  <si>
    <t>1350</t>
  </si>
  <si>
    <t>Other Current Assets ...........................................................</t>
  </si>
  <si>
    <t>1360</t>
  </si>
  <si>
    <t>Current Deferred Income Taxes-Dr. ...............................</t>
  </si>
  <si>
    <t>Total Current Assets ..........</t>
  </si>
  <si>
    <t>NONCURRENT ASSETS</t>
  </si>
  <si>
    <t>1401.1</t>
  </si>
  <si>
    <t>Investments in Affiliated Companies .............................</t>
  </si>
  <si>
    <t>1401.2</t>
  </si>
  <si>
    <t>Advances to Affiliated Companies ................................</t>
  </si>
  <si>
    <t>1402</t>
  </si>
  <si>
    <t>Investments in Nonaffiliated Companies ......................</t>
  </si>
  <si>
    <t>1406</t>
  </si>
  <si>
    <t>Nonregulated Investments .................................................</t>
  </si>
  <si>
    <t>1407</t>
  </si>
  <si>
    <t>Unamortized Debt Issuance Expense ............................</t>
  </si>
  <si>
    <t>58-59</t>
  </si>
  <si>
    <t>1408</t>
  </si>
  <si>
    <t>Sinking Funds ..........................................................................</t>
  </si>
  <si>
    <t>1410</t>
  </si>
  <si>
    <t>Other Noncurrent Assets ...................................................</t>
  </si>
  <si>
    <t>30</t>
  </si>
  <si>
    <t>1438</t>
  </si>
  <si>
    <t>Deferred Maintenance and Retirements ........................</t>
  </si>
  <si>
    <t>31</t>
  </si>
  <si>
    <t>1439</t>
  </si>
  <si>
    <t>Deferred Charges ...................................................................</t>
  </si>
  <si>
    <t>32</t>
  </si>
  <si>
    <t>1500</t>
  </si>
  <si>
    <t>Other Jurisdictional Assets-Net ......................................</t>
  </si>
  <si>
    <t>X</t>
  </si>
  <si>
    <t>33</t>
  </si>
  <si>
    <t>1510</t>
  </si>
  <si>
    <t>Noncurrent Deferred Income Taxes-Dr. .......................</t>
  </si>
  <si>
    <t>34</t>
  </si>
  <si>
    <t>Total Noncurrent Assets ..........</t>
  </si>
  <si>
    <t>REGULATED PLANT</t>
  </si>
  <si>
    <t>35</t>
  </si>
  <si>
    <t>2001</t>
  </si>
  <si>
    <t>Telecommunications Plant In Service ..........................</t>
  </si>
  <si>
    <t>2002</t>
  </si>
  <si>
    <t>Property Held for Future Tel. Use ....................................</t>
  </si>
  <si>
    <t>2003</t>
  </si>
  <si>
    <t>Tel. Plant Under Construction - Short Term .................</t>
  </si>
  <si>
    <t>2004</t>
  </si>
  <si>
    <t>Tel. Plant Under Construction - Long Term ..................</t>
  </si>
  <si>
    <t>2005</t>
  </si>
  <si>
    <t>Tel. Plant Adjustment ..........................................................</t>
  </si>
  <si>
    <t>2006</t>
  </si>
  <si>
    <t>Nonoperating Plant ...............................................................</t>
  </si>
  <si>
    <t>41</t>
  </si>
  <si>
    <t>2007</t>
  </si>
  <si>
    <t>Goodwill .....................................................................................</t>
  </si>
  <si>
    <t>42</t>
  </si>
  <si>
    <t>Total Telecommunications Plant</t>
  </si>
  <si>
    <t>43</t>
  </si>
  <si>
    <t>3100-3300</t>
  </si>
  <si>
    <t>Less: Accumulated Depreciation ....................................</t>
  </si>
  <si>
    <t>44</t>
  </si>
  <si>
    <t>3410-3600</t>
  </si>
  <si>
    <t>Less: Accumulated Amortization ....................................</t>
  </si>
  <si>
    <t>45</t>
  </si>
  <si>
    <t>Net Telecommunications Plant</t>
  </si>
  <si>
    <t>46</t>
  </si>
  <si>
    <t>TOTAL ASSETS AND OTHER DEBITS</t>
  </si>
  <si>
    <t>For Notes to Balance Sheet see Page 18.</t>
  </si>
  <si>
    <t>Liabilities and Other Credits</t>
  </si>
  <si>
    <t>CURRENT LIABILITIES</t>
  </si>
  <si>
    <t>4010.1</t>
  </si>
  <si>
    <t>Accounts Payable to Affiliated Companies ..................</t>
  </si>
  <si>
    <t>4010.2</t>
  </si>
  <si>
    <t>Other Accounts Payable ...............................................</t>
  </si>
  <si>
    <t>4020.1</t>
  </si>
  <si>
    <t>Notes Payable to Affiliated Companies ........................</t>
  </si>
  <si>
    <t>4020.2</t>
  </si>
  <si>
    <t>Other Notes Payable ......................................................</t>
  </si>
  <si>
    <t>4030</t>
  </si>
  <si>
    <t>Advance Billing and Payments ......................................</t>
  </si>
  <si>
    <t>4040</t>
  </si>
  <si>
    <t>Customers' Deposits ......................................................</t>
  </si>
  <si>
    <t>4050</t>
  </si>
  <si>
    <t>Current Maturities-Long-Term Debt ..............................</t>
  </si>
  <si>
    <t>4060</t>
  </si>
  <si>
    <t>Current Maturities-Capital Leases .................</t>
  </si>
  <si>
    <t>4070</t>
  </si>
  <si>
    <t>Income Taxes-Accrued ..................................................</t>
  </si>
  <si>
    <t>4080</t>
  </si>
  <si>
    <t>Other Taxes-Accrued ....................................................</t>
  </si>
  <si>
    <t>4100</t>
  </si>
  <si>
    <t>Current Deferred Oper. Income Taxes-Cr. ...................</t>
  </si>
  <si>
    <t>4110</t>
  </si>
  <si>
    <t>Current Def. Nonoper. Income Taxes-Cr. ......................</t>
  </si>
  <si>
    <t>4120</t>
  </si>
  <si>
    <t>Other Accrued Liabilities ...............................................</t>
  </si>
  <si>
    <t>4130</t>
  </si>
  <si>
    <t>Other Current Liabilities .................................................</t>
  </si>
  <si>
    <t>Total Current Liabilities</t>
  </si>
  <si>
    <t>LONG-TERM DEBT</t>
  </si>
  <si>
    <t>4210</t>
  </si>
  <si>
    <t>Funded Debt ....................................................................</t>
  </si>
  <si>
    <t>4220</t>
  </si>
  <si>
    <t>Premium on Long-Term Debt ........................................</t>
  </si>
  <si>
    <t>4230</t>
  </si>
  <si>
    <t>Discount on Long-Term Debt ........................................</t>
  </si>
  <si>
    <t>4240</t>
  </si>
  <si>
    <t>Reacquired Debt .............................................................</t>
  </si>
  <si>
    <t>4250</t>
  </si>
  <si>
    <t>Obligations Under Capital Leases .................</t>
  </si>
  <si>
    <t>4260</t>
  </si>
  <si>
    <t>Advances from Affiliated Companies ............................</t>
  </si>
  <si>
    <t>4270</t>
  </si>
  <si>
    <t>Other Long-Term Debt ...................................................</t>
  </si>
  <si>
    <t>Total Long-Term Debt</t>
  </si>
  <si>
    <t>OTHER LIABILITIES AND DEFERRED CREDITS</t>
  </si>
  <si>
    <t>4310</t>
  </si>
  <si>
    <t>Other Long-Term Liabilities ...........................................</t>
  </si>
  <si>
    <t>4320</t>
  </si>
  <si>
    <t>Un.Oper.Invest.Tax Credits-Net ....................................</t>
  </si>
  <si>
    <t>4330</t>
  </si>
  <si>
    <t>Un.Nonoper.Invest.Tax Credits-Net ..............................</t>
  </si>
  <si>
    <t>4340</t>
  </si>
  <si>
    <t>Noncurrent Def.Oper Income Taxes-Cr. ........................</t>
  </si>
  <si>
    <t>4350</t>
  </si>
  <si>
    <t>Noncurrent Def.Nonoper Income Taxes-Cr. ..................</t>
  </si>
  <si>
    <t>4360</t>
  </si>
  <si>
    <t>Other Deferred Credits ...................................................</t>
  </si>
  <si>
    <t>4370</t>
  </si>
  <si>
    <t>Other Juris.Liabilities &amp; Def.Credits-Net .......................</t>
  </si>
  <si>
    <t>Total Other Liabilities and Def. Credits</t>
  </si>
  <si>
    <t>STOCKHOLDERS' EQUITY</t>
  </si>
  <si>
    <t>4510.1</t>
  </si>
  <si>
    <t>Capital Stock-Common ..................................................</t>
  </si>
  <si>
    <t>4510.2</t>
  </si>
  <si>
    <t>Capital Stock-Preferred ..................................................</t>
  </si>
  <si>
    <t>4520</t>
  </si>
  <si>
    <t>Additional Paid-in Capital ...............................................</t>
  </si>
  <si>
    <t>4530</t>
  </si>
  <si>
    <t>Treasury Stock ............................................</t>
  </si>
  <si>
    <t>4540</t>
  </si>
  <si>
    <t>Other Capital ...................................................................</t>
  </si>
  <si>
    <t>4550.1</t>
  </si>
  <si>
    <t>Appropriated Retained Earnings ....................................</t>
  </si>
  <si>
    <t>4550.2</t>
  </si>
  <si>
    <t>Unappropriated Undistrib. Affil Earnings .......................</t>
  </si>
  <si>
    <t>4550.3</t>
  </si>
  <si>
    <t>Unappropriated Retained Earnings ................................</t>
  </si>
  <si>
    <t>Total Stockholders' Equity</t>
  </si>
  <si>
    <t>TOTAL  LIABILITIES AND OTHER CREDITS</t>
  </si>
  <si>
    <t>11. NOTES TO BALANCE SHEET</t>
  </si>
  <si>
    <t>1.  The space below and on the page following is provided for important notes regarding the balance sheet or any account thereof.</t>
  </si>
  <si>
    <t>2.  Furnish particulars for material contingent assets or liabilities existing at the end of the year which are</t>
  </si>
  <si>
    <t xml:space="preserve">     reasonably possible in accordance with Statement of Financial standards No.5.  For any dividends in arrears at the</t>
  </si>
  <si>
    <t xml:space="preserve">     end of the year on cumulative preferred stock, state the date of the last dividend, the average per share, and the</t>
  </si>
  <si>
    <t xml:space="preserve">     total amount arrearage.  List all discounted notes receivable outstanding at the end of the year, stating for each the</t>
  </si>
  <si>
    <t xml:space="preserve">     name of maker, amount and term of note, interest rate, date discounted, and net proceeds realized. </t>
  </si>
  <si>
    <t>3.  Give a concise explanation of any retained earnings restriction and state the amount of retained earnings</t>
  </si>
  <si>
    <t xml:space="preserve">     affected by such restriction.</t>
  </si>
  <si>
    <t>4.  If the notes to balance sheet appearing in the annual report to the stockholders are applicable, such notes</t>
  </si>
  <si>
    <t xml:space="preserve">      (designated as such) may be used in lieu of answers for the foregoing.</t>
  </si>
  <si>
    <t>ADDITIONAL NOTES TO BALANCE SHEET</t>
  </si>
  <si>
    <t>11. NOTES TO BALANCE SHEET (Continued)</t>
  </si>
  <si>
    <t>12. INCOME AND RETAINED EARNINGS STATEMENT</t>
  </si>
  <si>
    <t>Provide total company amount on the basis of the New York Uniform System of Accounts.  Any jurisdictional differences</t>
  </si>
  <si>
    <t>between the FCC and NY PSC should be distributed to each account.</t>
  </si>
  <si>
    <t>TOTAL</t>
  </si>
  <si>
    <t>Current</t>
  </si>
  <si>
    <t>Last</t>
  </si>
  <si>
    <t>Page No.</t>
  </si>
  <si>
    <t>INCOME</t>
  </si>
  <si>
    <t>TELEPHONE OPERATING INCOME</t>
  </si>
  <si>
    <t>Operating Revenues........................................................................</t>
  </si>
  <si>
    <t>Operating Expenses........................................................................</t>
  </si>
  <si>
    <t>72</t>
  </si>
  <si>
    <t>OTHER OPERATING INCOME AND EXPENSE</t>
  </si>
  <si>
    <t>7110</t>
  </si>
  <si>
    <t>Income from Custom Work...............................................................</t>
  </si>
  <si>
    <t>7130</t>
  </si>
  <si>
    <t>Return from Nonregulated Use of Regulated Facilities...................</t>
  </si>
  <si>
    <t>7140</t>
  </si>
  <si>
    <t>Gains and Losses from Foreign Exchange.....................................</t>
  </si>
  <si>
    <t>7151</t>
  </si>
  <si>
    <t>Gains or Losses from Disposition of Land and Artworks................</t>
  </si>
  <si>
    <t>7160</t>
  </si>
  <si>
    <t>Other Operating Gains and Losses..................................................</t>
  </si>
  <si>
    <t>Total Other Operating Income and Expenses</t>
  </si>
  <si>
    <t>OPERATING TAXES</t>
  </si>
  <si>
    <t>7210</t>
  </si>
  <si>
    <t>Operating Investment Tax Credits-Net.............................................</t>
  </si>
  <si>
    <t>7220</t>
  </si>
  <si>
    <t>Operating Federal Income Taxes....................................................</t>
  </si>
  <si>
    <t>73-74</t>
  </si>
  <si>
    <t>7230</t>
  </si>
  <si>
    <t>Operating State and Local Income Taxes........................................</t>
  </si>
  <si>
    <t>7240</t>
  </si>
  <si>
    <t>Operating Other Taxes.....................................................................</t>
  </si>
  <si>
    <t>7250</t>
  </si>
  <si>
    <t>Provision for Deferred Operating Income Taxes-Net.....................</t>
  </si>
  <si>
    <t>43-47</t>
  </si>
  <si>
    <t>Total Operating Taxes</t>
  </si>
  <si>
    <t>Net Operating Income</t>
  </si>
  <si>
    <t>NONOPERATING INCOME AND EXPENSES</t>
  </si>
  <si>
    <t>7310</t>
  </si>
  <si>
    <t>Dividend Income................................................................................</t>
  </si>
  <si>
    <t>7320</t>
  </si>
  <si>
    <t>Interest Income.................................................................................</t>
  </si>
  <si>
    <t>7330</t>
  </si>
  <si>
    <t>Income from Sinking and Other Funds............................................</t>
  </si>
  <si>
    <t>7340</t>
  </si>
  <si>
    <t>Allowance for Funds Used During Construction.........................</t>
  </si>
  <si>
    <t>7350</t>
  </si>
  <si>
    <t>Gains or Losses from the Disposition of Certain Property...............</t>
  </si>
  <si>
    <t>7355</t>
  </si>
  <si>
    <t>Equity in Earnings of Affiliated Companies......................................</t>
  </si>
  <si>
    <t>7360</t>
  </si>
  <si>
    <t>Other Nonoperating Income............................................................</t>
  </si>
  <si>
    <t>79</t>
  </si>
  <si>
    <t>7370</t>
  </si>
  <si>
    <t>Special Charges...............................................................................</t>
  </si>
  <si>
    <t>77</t>
  </si>
  <si>
    <t>Total Nonoperating Income Items and Expenses</t>
  </si>
  <si>
    <t>NONOPERATING TAXES</t>
  </si>
  <si>
    <t>7410</t>
  </si>
  <si>
    <t>Nonoperating Investment Tax Credits-Net (-).....................................</t>
  </si>
  <si>
    <t>7420</t>
  </si>
  <si>
    <t>Nonoperating Federal Income Taxes.............................................</t>
  </si>
  <si>
    <t>73</t>
  </si>
  <si>
    <t>7430</t>
  </si>
  <si>
    <t>Nonoperating State and Local Income Taxes...............................</t>
  </si>
  <si>
    <t>7440</t>
  </si>
  <si>
    <t>Nonoperating Other Taxes..............................................................</t>
  </si>
  <si>
    <t>7450</t>
  </si>
  <si>
    <t>Provision for Deferred Nonoperating Income Taxes-Net...............</t>
  </si>
  <si>
    <t>Total Nonoperating Taxes</t>
  </si>
  <si>
    <t>Total Nonoperating Income</t>
  </si>
  <si>
    <t>Income Available for Fixed Charges</t>
  </si>
  <si>
    <t>INTEREST AND RELATED ITEMS</t>
  </si>
  <si>
    <t>7510</t>
  </si>
  <si>
    <t>Interest on Funded Debt..................................................................</t>
  </si>
  <si>
    <t>7520</t>
  </si>
  <si>
    <t>Interest Expense-Capital Leases...…….................................</t>
  </si>
  <si>
    <t>7530</t>
  </si>
  <si>
    <t>Amortization of Debt Issuance Expense......................................</t>
  </si>
  <si>
    <t>7540</t>
  </si>
  <si>
    <t>Other Interest Deductions................................................................</t>
  </si>
  <si>
    <t>78</t>
  </si>
  <si>
    <t>Total Interest and Related Items</t>
  </si>
  <si>
    <t>Income Before Extraordinary Items</t>
  </si>
  <si>
    <t>12. INCOME AND RETAINED EARNINGS STATEMENT (Continued)</t>
  </si>
  <si>
    <t>EXTRAORDINARY ITEMS</t>
  </si>
  <si>
    <t>7610</t>
  </si>
  <si>
    <t>Extraordinary Income Credits...........................................................</t>
  </si>
  <si>
    <t>80</t>
  </si>
  <si>
    <t>7620</t>
  </si>
  <si>
    <t>Extraordinary Income Charges........................................................</t>
  </si>
  <si>
    <t>7630</t>
  </si>
  <si>
    <t>Current Income Tax Effect of Extraordinary Items-Net....................</t>
  </si>
  <si>
    <t>7640</t>
  </si>
  <si>
    <t>Provision for Def. Income Tax Effect of Extra. Items-Net................</t>
  </si>
  <si>
    <t>Total Extraordinary Items</t>
  </si>
  <si>
    <t>JURISDICTIONAL DIFFERENCES AND NONREG. INCOME ITEMS</t>
  </si>
  <si>
    <t>7910</t>
  </si>
  <si>
    <t>Income Effect of Jurisdictional Ratemaking Differences-Net..........</t>
  </si>
  <si>
    <t>- -</t>
  </si>
  <si>
    <t>x</t>
  </si>
  <si>
    <t>7990</t>
  </si>
  <si>
    <t>Nonregulated Net Income...............................................................</t>
  </si>
  <si>
    <t>47</t>
  </si>
  <si>
    <t>Total Jurisdictional Differences and Extraordinary Items</t>
  </si>
  <si>
    <t>48</t>
  </si>
  <si>
    <t>Net Income</t>
  </si>
  <si>
    <t>RETAINED EARNINGS</t>
  </si>
  <si>
    <t>Unappropriated Retained Earnings (at Beginning of Period)..</t>
  </si>
  <si>
    <t>50</t>
  </si>
  <si>
    <t>4550.4</t>
  </si>
  <si>
    <t>Balance Transferred from Income.......................................…</t>
  </si>
  <si>
    <t>51</t>
  </si>
  <si>
    <t>4550.5</t>
  </si>
  <si>
    <t>Appropriations of Retained Earnings....................................</t>
  </si>
  <si>
    <t>52</t>
  </si>
  <si>
    <t>4550.6</t>
  </si>
  <si>
    <t>Dividends Declared-Preferred Stock..............................................</t>
  </si>
  <si>
    <t>53</t>
  </si>
  <si>
    <t>4550.7</t>
  </si>
  <si>
    <t>Dividends Declared-Common Stock..............................................</t>
  </si>
  <si>
    <t>4550.8</t>
  </si>
  <si>
    <t>Adjustments to Retained Earnings.................................................</t>
  </si>
  <si>
    <t>Net Change to Unappropriated Retained Earnings</t>
  </si>
  <si>
    <t>Unappropriated Retained Earnings (End of Period)..............</t>
  </si>
  <si>
    <t>Appropriated Retained Earnings (End of Period).................</t>
  </si>
  <si>
    <t>58</t>
  </si>
  <si>
    <t>Total Retained Earnings</t>
  </si>
  <si>
    <t>UNAPPROPRIATED UNDISTRIBUTED AFFILIATE EARNINGS</t>
  </si>
  <si>
    <t>59</t>
  </si>
  <si>
    <t>Unappropriated Undistributed Affiliate Earnings</t>
  </si>
  <si>
    <t>(beginning of period)..........</t>
  </si>
  <si>
    <t>60</t>
  </si>
  <si>
    <t>Equity in Earnings for Period........................................................</t>
  </si>
  <si>
    <t>Dividends Received.............................................................</t>
  </si>
  <si>
    <t>Other Changes (explain)....................................................</t>
  </si>
  <si>
    <t>(end of period)..........</t>
  </si>
  <si>
    <t>NOTES TO INCOME AND RETAINED EARNINGS STATEMENT</t>
  </si>
  <si>
    <t>Note 1.</t>
  </si>
  <si>
    <t xml:space="preserve">Beginning in 2007, Revenues and Expense on schedule 12, lines 1 and 2, respectuively, are regulated only.  </t>
  </si>
  <si>
    <t>The Deregulated Net Income (Deregulated Revenue less Deregulated Expenses) will be presented on line 46 on</t>
  </si>
  <si>
    <t>Schedule 12.</t>
  </si>
  <si>
    <t>13.  STATEMENT OF CASH FLOWS</t>
  </si>
  <si>
    <t>Items</t>
  </si>
  <si>
    <t>Current Year</t>
  </si>
  <si>
    <t>Last Year</t>
  </si>
  <si>
    <t>Cash flows from operating activities:</t>
  </si>
  <si>
    <t xml:space="preserve">   Net Income</t>
  </si>
  <si>
    <t xml:space="preserve">      Adjustments to reconcile net income to net cash provided</t>
  </si>
  <si>
    <t xml:space="preserve">         by (used in) operating activities:</t>
  </si>
  <si>
    <t xml:space="preserve">      Depreciation and depletion</t>
  </si>
  <si>
    <t xml:space="preserve">      Amortizations</t>
  </si>
  <si>
    <t xml:space="preserve">      Increase (Decrease) in deferred taxes and investment tax credits-net</t>
  </si>
  <si>
    <t xml:space="preserve">      Equity  (AFUDC)</t>
  </si>
  <si>
    <t xml:space="preserve">      Decrease (Increase) in receivables related to operations excluding</t>
  </si>
  <si>
    <t xml:space="preserve">          unbilled revenues</t>
  </si>
  <si>
    <t xml:space="preserve">      Decrease (Increase) in inventory related to operations</t>
  </si>
  <si>
    <t xml:space="preserve">      Increase (Decrease) in accrued expenses and accounts payable</t>
  </si>
  <si>
    <t xml:space="preserve">         related to operations</t>
  </si>
  <si>
    <t xml:space="preserve">      Unbilled revenues</t>
  </si>
  <si>
    <t xml:space="preserve">      Increase (Decrease) in current income taxes and other taxes payable</t>
  </si>
  <si>
    <t xml:space="preserve">      Increase (Decrease) in interest payable</t>
  </si>
  <si>
    <t xml:space="preserve">      Equity in loss(earnings) of affiliates</t>
  </si>
  <si>
    <t xml:space="preserve">      Dividends received from associated and subsidiary companies</t>
  </si>
  <si>
    <t xml:space="preserve">         accounted for under the equity method</t>
  </si>
  <si>
    <t xml:space="preserve">      Other Adjustments:</t>
  </si>
  <si>
    <t xml:space="preserve">      Decrease (Increase) in other assets</t>
  </si>
  <si>
    <t xml:space="preserve">      Increase (Decrease) in other liabilities</t>
  </si>
  <si>
    <t xml:space="preserve">      Total Adjustments</t>
  </si>
  <si>
    <t>Net cash provided by (used in) operating activities</t>
  </si>
  <si>
    <t>Cash flows from investing activities:</t>
  </si>
  <si>
    <t xml:space="preserve">   Cash outflows for construction (-)</t>
  </si>
  <si>
    <t xml:space="preserve">      Gross additions to:</t>
  </si>
  <si>
    <t xml:space="preserve">         Telephone plant (include capital leases)</t>
  </si>
  <si>
    <t xml:space="preserve">         Common plant</t>
  </si>
  <si>
    <t xml:space="preserve">         Non-utility plant</t>
  </si>
  <si>
    <t xml:space="preserve">         Other plant</t>
  </si>
  <si>
    <t xml:space="preserve">       Adjustments to gross additions:</t>
  </si>
  <si>
    <t xml:space="preserve">         Increase (Decrease) in payables related to construction</t>
  </si>
  <si>
    <t xml:space="preserve">         Decrease (Increase) in inventory related to construction</t>
  </si>
  <si>
    <t xml:space="preserve">         Capital leases</t>
  </si>
  <si>
    <t xml:space="preserve">         Equity AFUDC</t>
  </si>
  <si>
    <t xml:space="preserve">         Other adjustments</t>
  </si>
  <si>
    <t xml:space="preserve">   Total cash outflows for construction</t>
  </si>
  <si>
    <t xml:space="preserve">   Acquisition of other non-current assets (5)(d)</t>
  </si>
  <si>
    <t xml:space="preserve">   Payments for the acquisition of other debt and equity securities (5)(a)</t>
  </si>
  <si>
    <t xml:space="preserve">   Investments in and advances to subsidiary and associated companies</t>
  </si>
  <si>
    <t xml:space="preserve">   Repayments of advances by associated and subsidiary companies</t>
  </si>
  <si>
    <t xml:space="preserve">   Net proceeds from sale or disposition of:</t>
  </si>
  <si>
    <t xml:space="preserve">      Property, plant and equipment</t>
  </si>
  <si>
    <t xml:space="preserve">      Investments in subsidiary &amp; associated companies</t>
  </si>
  <si>
    <t xml:space="preserve">      Other debt and equity investments</t>
  </si>
  <si>
    <t xml:space="preserve">      Other non-current assets</t>
  </si>
  <si>
    <t xml:space="preserve">   Other:</t>
  </si>
  <si>
    <t xml:space="preserve">       Total of any Insert Pages</t>
  </si>
  <si>
    <t>Net cash provided by (used in) investing activities</t>
  </si>
  <si>
    <t>13.  STATEMENT OF CASH FLOWS (Continued)</t>
  </si>
  <si>
    <t xml:space="preserve">   Cash flows from financing activities:</t>
  </si>
  <si>
    <t xml:space="preserve">      Proceeds from issuing:</t>
  </si>
  <si>
    <t xml:space="preserve">         Common stock</t>
  </si>
  <si>
    <t xml:space="preserve">         Preferred stock</t>
  </si>
  <si>
    <t xml:space="preserve">         Long-term debt (5)(b)</t>
  </si>
  <si>
    <t xml:space="preserve">      Net change in short-term debt (5)(c)</t>
  </si>
  <si>
    <t xml:space="preserve">      Contributions and advances from subsidiary and associated companies</t>
  </si>
  <si>
    <t xml:space="preserve">      Principal payments under capital leases</t>
  </si>
  <si>
    <t xml:space="preserve">      Payments for retirement of: (-)</t>
  </si>
  <si>
    <t xml:space="preserve">      Dividends paid on: (-)</t>
  </si>
  <si>
    <t xml:space="preserve">      Other:(5)(e)</t>
  </si>
  <si>
    <t xml:space="preserve">           Total of any Insert Pages</t>
  </si>
  <si>
    <t>Net cash provided by (used in) financing activities</t>
  </si>
  <si>
    <t>Net increase(decrease) in cash and cash equivalents</t>
  </si>
  <si>
    <t>Cash &amp; cash equivalents at the beginning of the year</t>
  </si>
  <si>
    <t>Cash &amp; cash equivalents at the end of the year</t>
  </si>
  <si>
    <t>INSTRUCTIONS</t>
  </si>
  <si>
    <t xml:space="preserve"> 1. If the notes to the cash flow statement in the respondent's report to</t>
  </si>
  <si>
    <t>4. Investing activities - Include at "Other" line 37 the</t>
  </si>
  <si>
    <t xml:space="preserve">     stockholders are applicable to this statement, such notes should be </t>
  </si>
  <si>
    <t xml:space="preserve">    net cash flow to acquire other companies that</t>
  </si>
  <si>
    <t xml:space="preserve">     attached below.  Information about non-cash investing and</t>
  </si>
  <si>
    <t xml:space="preserve">    are not associated or subsidiaries.  Provide a</t>
  </si>
  <si>
    <t xml:space="preserve">     financing activities should be provided below.  Also, provide below a </t>
  </si>
  <si>
    <t xml:space="preserve">    reconciliation of assets  acquired with liabilities</t>
  </si>
  <si>
    <t xml:space="preserve">     reconciliation between "Cash and Cash Equivalents at End of Year"</t>
  </si>
  <si>
    <t xml:space="preserve">    assumed below.</t>
  </si>
  <si>
    <t xml:space="preserve">     with related accounts on the balance sheet.</t>
  </si>
  <si>
    <t>5. Codes used:</t>
  </si>
  <si>
    <t xml:space="preserve"> 2. "Other" in operating activities should include net changes</t>
  </si>
  <si>
    <t xml:space="preserve">    (a) Net proceeds or payments.</t>
  </si>
  <si>
    <t xml:space="preserve">     in deferred debits and credits.  In all activities companies should</t>
  </si>
  <si>
    <t xml:space="preserve">    (b) Bonds, debentures and other long-term debt.</t>
  </si>
  <si>
    <t xml:space="preserve">     specify significant amounts and group others.</t>
  </si>
  <si>
    <t xml:space="preserve">    (c) Include commercial paper.</t>
  </si>
  <si>
    <t xml:space="preserve">    (d) Identify separately in space below such items</t>
  </si>
  <si>
    <t xml:space="preserve"> 3. Operating activities - other: Exclude gains and losses from investing</t>
  </si>
  <si>
    <t xml:space="preserve">         as investments, fixed assets , intangibles, etc.</t>
  </si>
  <si>
    <t xml:space="preserve">     and financing activities on lines 14 through 16.  Include these gains </t>
  </si>
  <si>
    <t xml:space="preserve">    (e) Show separately, by issue, financing expenses </t>
  </si>
  <si>
    <t xml:space="preserve">     or losses in the appropriate investing or financing activities section. </t>
  </si>
  <si>
    <t xml:space="preserve">         related to issuance and gains or losses</t>
  </si>
  <si>
    <t xml:space="preserve">     Show below the amounts of interest paid (net of amounts capitalized) </t>
  </si>
  <si>
    <t xml:space="preserve">         resulting from redemptions.</t>
  </si>
  <si>
    <t xml:space="preserve">     and income taxes paid.</t>
  </si>
  <si>
    <t>If required, see insert page below.</t>
  </si>
  <si>
    <t>23-A</t>
  </si>
  <si>
    <t>14. ANALYSIS OF TELECOMMUNICATIONS PLANT ACCOUNTS</t>
  </si>
  <si>
    <t>Report in column (c) all amounts relating to purchases of plant accounted for in accordance with</t>
  </si>
  <si>
    <t>4. Each transfer or adjustment between accounts listed in this schedule, including account</t>
  </si>
  <si>
    <t xml:space="preserve">instruction 663.2 of the Uniform System of Accounts.  Report in column (e) all amounts relating to </t>
  </si>
  <si>
    <t xml:space="preserve">    2005, or  between accounts listed in this schedule and other accounts, shall be included in</t>
  </si>
  <si>
    <t xml:space="preserve">sales of plant with traffic accounted for in accordance with instruction 663.5(e) of the Uniform System </t>
  </si>
  <si>
    <t xml:space="preserve">    column (g) and  explained in a note, except the following which shall be included in the</t>
  </si>
  <si>
    <t>of Accounts.</t>
  </si>
  <si>
    <t xml:space="preserve">    columns (c) through (f),  as appropriate:</t>
  </si>
  <si>
    <t xml:space="preserve">       a. transfers and adjustments amounting to less than $5,000;</t>
  </si>
  <si>
    <t xml:space="preserve">Credits to accounts listed in this schedule relating to property retired and charged to Account 2006 </t>
  </si>
  <si>
    <t xml:space="preserve">       b. adjustments and corrections of additions and retirements for the current or preceding year;</t>
  </si>
  <si>
    <t>'Nonoperating Plant', shall be included in column (f).</t>
  </si>
  <si>
    <t xml:space="preserve">       c. transfers involving account 2003 and 2004, the plant accounts, and account 2002 made in</t>
  </si>
  <si>
    <t xml:space="preserve">           connection with the closing of the records of construction work orders or authorizations;</t>
  </si>
  <si>
    <t>Items of a reverse or contrary character should be designated by appropriate symbols.</t>
  </si>
  <si>
    <t xml:space="preserve">       d. routine entries relating to the acquisition, sale, retirement, or change in the use of plant,</t>
  </si>
  <si>
    <t xml:space="preserve">           such as transfers among accounts 2111 to 2690, inclusive, 2002 and 2005.</t>
  </si>
  <si>
    <t>Charges During the Year</t>
  </si>
  <si>
    <t>Credits During The Year</t>
  </si>
  <si>
    <t>Transfers and</t>
  </si>
  <si>
    <t>Beginning</t>
  </si>
  <si>
    <t>Other Plant Added</t>
  </si>
  <si>
    <t>Plant Sold</t>
  </si>
  <si>
    <t>Other Plt. Ret.</t>
  </si>
  <si>
    <t>End</t>
  </si>
  <si>
    <t xml:space="preserve">Account         </t>
  </si>
  <si>
    <t>of the Year</t>
  </si>
  <si>
    <t>from Predecessor</t>
  </si>
  <si>
    <t>or Transferred</t>
  </si>
  <si>
    <t>With Traffic</t>
  </si>
  <si>
    <t>Charges (Credits)</t>
  </si>
  <si>
    <t xml:space="preserve"> (a)          </t>
  </si>
  <si>
    <t>2001 Telecommunications Plant in Service</t>
  </si>
  <si>
    <t xml:space="preserve">  General Support Assets</t>
  </si>
  <si>
    <t>2111</t>
  </si>
  <si>
    <t>Land</t>
  </si>
  <si>
    <t>2112</t>
  </si>
  <si>
    <t>Motor Vehicles</t>
  </si>
  <si>
    <t>2113</t>
  </si>
  <si>
    <t>Aircraft</t>
  </si>
  <si>
    <t>2114</t>
  </si>
  <si>
    <t>Special Purpose Vehicles</t>
  </si>
  <si>
    <t>2115</t>
  </si>
  <si>
    <t>Garage Work Equipment</t>
  </si>
  <si>
    <t>2116</t>
  </si>
  <si>
    <t>Other Work Equipment</t>
  </si>
  <si>
    <t>2121</t>
  </si>
  <si>
    <t>Buildings</t>
  </si>
  <si>
    <t>2122</t>
  </si>
  <si>
    <t>Furniture</t>
  </si>
  <si>
    <t>2123</t>
  </si>
  <si>
    <t>Office Equipment</t>
  </si>
  <si>
    <t>.1 Office Support Equipment</t>
  </si>
  <si>
    <t>.2 Company Communications Equipment</t>
  </si>
  <si>
    <t>2124</t>
  </si>
  <si>
    <t>General Purpose Computers</t>
  </si>
  <si>
    <t xml:space="preserve">  Total General Support Assets</t>
  </si>
  <si>
    <t xml:space="preserve">  Central Office Assets</t>
  </si>
  <si>
    <t>2211</t>
  </si>
  <si>
    <t>Analog Electronic Switching</t>
  </si>
  <si>
    <t>2212</t>
  </si>
  <si>
    <t>Digital-Electronic Switching</t>
  </si>
  <si>
    <t>2215</t>
  </si>
  <si>
    <t>Electro-Mechanical Switching</t>
  </si>
  <si>
    <t xml:space="preserve">    .1 Step-by-Step Switching</t>
  </si>
  <si>
    <t xml:space="preserve">    .2 Crossbar Switching</t>
  </si>
  <si>
    <t xml:space="preserve">    .3 Other Electro-Mechanical Switching</t>
  </si>
  <si>
    <t>2220</t>
  </si>
  <si>
    <t>Operator Systems</t>
  </si>
  <si>
    <t>2231</t>
  </si>
  <si>
    <t>Radio Systems</t>
  </si>
  <si>
    <t xml:space="preserve">    .1 Satellite &amp; Earth Station Facilities</t>
  </si>
  <si>
    <t xml:space="preserve">    .2 Other Radio Facilities</t>
  </si>
  <si>
    <t>2232</t>
  </si>
  <si>
    <t>Circuit Equipment</t>
  </si>
  <si>
    <t xml:space="preserve">  Total Central Office Assets</t>
  </si>
  <si>
    <t>14. ANALYSIS OF TELECOMMUNICATIONS PLANT ACCOUNTS (Continued)</t>
  </si>
  <si>
    <t>Information Org./Term. Assets</t>
  </si>
  <si>
    <t>2311</t>
  </si>
  <si>
    <t>Station Apparatus</t>
  </si>
  <si>
    <t>2321</t>
  </si>
  <si>
    <t>Customer Premises Wiring</t>
  </si>
  <si>
    <t>2341</t>
  </si>
  <si>
    <t>Large Private Branch Exchanges</t>
  </si>
  <si>
    <t>2351</t>
  </si>
  <si>
    <t>Public Terminal Equipment</t>
  </si>
  <si>
    <t>2362</t>
  </si>
  <si>
    <t>Other Terminal Equipment</t>
  </si>
  <si>
    <t xml:space="preserve">    Total Information Org./Term. Assets</t>
  </si>
  <si>
    <t>Cable and Wire Facilities</t>
  </si>
  <si>
    <t>2411</t>
  </si>
  <si>
    <t>Poles</t>
  </si>
  <si>
    <t xml:space="preserve">2421 </t>
  </si>
  <si>
    <t>Aerial Cable</t>
  </si>
  <si>
    <t xml:space="preserve">2422 </t>
  </si>
  <si>
    <t>Underground Cable</t>
  </si>
  <si>
    <t xml:space="preserve">2423 </t>
  </si>
  <si>
    <t>Buried Cable</t>
  </si>
  <si>
    <t xml:space="preserve">2424 </t>
  </si>
  <si>
    <t>Submarine Cable</t>
  </si>
  <si>
    <t xml:space="preserve">2425 </t>
  </si>
  <si>
    <t>Deep Sea Cable</t>
  </si>
  <si>
    <t xml:space="preserve">2426 </t>
  </si>
  <si>
    <t>Intrabuilding Network Cable</t>
  </si>
  <si>
    <t xml:space="preserve">2431 </t>
  </si>
  <si>
    <t>Aerial Wire</t>
  </si>
  <si>
    <t xml:space="preserve">2441 </t>
  </si>
  <si>
    <t>Conduit</t>
  </si>
  <si>
    <t xml:space="preserve">     Total Cable and Wire Facilities</t>
  </si>
  <si>
    <t xml:space="preserve"> Amortizable Assets</t>
  </si>
  <si>
    <t xml:space="preserve">2681 </t>
  </si>
  <si>
    <t>Capital Leases</t>
  </si>
  <si>
    <t xml:space="preserve">2682 </t>
  </si>
  <si>
    <t>Leasehold Improvements</t>
  </si>
  <si>
    <t xml:space="preserve">2690 </t>
  </si>
  <si>
    <t>Intangibles</t>
  </si>
  <si>
    <t xml:space="preserve">     Total Amortizable Assets</t>
  </si>
  <si>
    <t>Total Telecommunications Plant in Service</t>
  </si>
  <si>
    <t>2002 Property Held for Future Telecom. Use</t>
  </si>
  <si>
    <t>2003 Telecom. Plt. Under Constr.-Short Term</t>
  </si>
  <si>
    <t>2004 Telecom. Plt. Under Constr.-Long Term</t>
  </si>
  <si>
    <t>2005 Telecom. Plt. Acquisition Adjustment</t>
  </si>
  <si>
    <t xml:space="preserve">     .1 Tel.. Plant Acquisition Adjustment</t>
  </si>
  <si>
    <t xml:space="preserve">     .2 Other Plant Adjustments</t>
  </si>
  <si>
    <t>2006 Nonoperating Plant</t>
  </si>
  <si>
    <t>2007 Goodwill</t>
  </si>
  <si>
    <t xml:space="preserve">Total Telecommunications Plant  </t>
  </si>
  <si>
    <t>THIS PAGE LEFT BLANK INTENTIONALLY</t>
  </si>
  <si>
    <t>18. ANALYSIS OF ASSETS PURCHASED OR SOLD TO AFFILIATES</t>
  </si>
  <si>
    <t xml:space="preserve">1.  </t>
  </si>
  <si>
    <t xml:space="preserve">Report separately, for each affiliate by account, sales and/or purchases of assets at </t>
  </si>
  <si>
    <t>3. In column (g), report the fair market value which determined the sale or purchase price.  Indicate in</t>
  </si>
  <si>
    <t>any time during the year.</t>
  </si>
  <si>
    <t xml:space="preserve">    footnote the source of fair market value.  If sale price was determined instead by tariffed rate, </t>
  </si>
  <si>
    <t xml:space="preserve">    report this value.  Indicate fair market value with an (F) and tariffed rate with (T) next to the amount in</t>
  </si>
  <si>
    <t xml:space="preserve">2.  </t>
  </si>
  <si>
    <t>The net book value in column (f) shall equal the gross investment less accumulated depreciation</t>
  </si>
  <si>
    <t xml:space="preserve">    column (g).</t>
  </si>
  <si>
    <t>and other applicable valuation reserves in column (e).</t>
  </si>
  <si>
    <t>Name of</t>
  </si>
  <si>
    <t>Account</t>
  </si>
  <si>
    <t>Original</t>
  </si>
  <si>
    <t>Accumulated</t>
  </si>
  <si>
    <t>Net Book</t>
  </si>
  <si>
    <t>FMV or</t>
  </si>
  <si>
    <t>Sale</t>
  </si>
  <si>
    <t>Affiliate</t>
  </si>
  <si>
    <t>Cost</t>
  </si>
  <si>
    <t>Depreciation</t>
  </si>
  <si>
    <t>Value</t>
  </si>
  <si>
    <t>Tariffed Rate</t>
  </si>
  <si>
    <t>Purchased Price</t>
  </si>
  <si>
    <t>Price</t>
  </si>
  <si>
    <t>THIS PAGE LEFT BLANK INTENTIONALLY.</t>
  </si>
  <si>
    <t>Notes:</t>
  </si>
  <si>
    <t>19. ANALYSIS OF ENTRIES IN ACCUMULATED DEPRECIATION</t>
  </si>
  <si>
    <t>For the total of accrual reflected in column (c), show in a note the amounts concurrently charged to Accounts 6561,</t>
  </si>
  <si>
    <t>6562 and to other accounts (specify).</t>
  </si>
  <si>
    <t>Include in columns (d), (f), (g) and (h) the amounts on open retirement work orders carried in sub-account 3100.01, Retirement</t>
  </si>
  <si>
    <t>Work in Progress.</t>
  </si>
  <si>
    <t xml:space="preserve">3.  </t>
  </si>
  <si>
    <t>With respect to items in columns (e) and (i), include in a note the contra accounts charged or credited together with an</t>
  </si>
  <si>
    <t>explanation of the entries.</t>
  </si>
  <si>
    <t>Balance</t>
  </si>
  <si>
    <t>Credits During the Year</t>
  </si>
  <si>
    <t>Debits During the Year</t>
  </si>
  <si>
    <t>at Beginning</t>
  </si>
  <si>
    <t>Salvage</t>
  </si>
  <si>
    <t>Retirements</t>
  </si>
  <si>
    <t>Cost of</t>
  </si>
  <si>
    <t>Plant Account</t>
  </si>
  <si>
    <t>of Year</t>
  </si>
  <si>
    <t>Accruals</t>
  </si>
  <si>
    <t>Insurance, etc.</t>
  </si>
  <si>
    <t>Credits</t>
  </si>
  <si>
    <t>with Traffic</t>
  </si>
  <si>
    <t>without Traffic</t>
  </si>
  <si>
    <t>Removal</t>
  </si>
  <si>
    <t>Charges</t>
  </si>
  <si>
    <t>End of the Year</t>
  </si>
  <si>
    <t>Telecommunications Plant in Service</t>
  </si>
  <si>
    <t>General Support Assets</t>
  </si>
  <si>
    <t xml:space="preserve">        .1</t>
  </si>
  <si>
    <t>Office Support Equipment</t>
  </si>
  <si>
    <t xml:space="preserve">        .2</t>
  </si>
  <si>
    <t>Company Communications Equipment</t>
  </si>
  <si>
    <t>Total General Support Assets</t>
  </si>
  <si>
    <t>Central Office Assets</t>
  </si>
  <si>
    <t>Digital Electronic Switching</t>
  </si>
  <si>
    <t>Step-by Step</t>
  </si>
  <si>
    <t>Crossbar</t>
  </si>
  <si>
    <t xml:space="preserve">        .3</t>
  </si>
  <si>
    <t>Other Electro-Mechanical Switching</t>
  </si>
  <si>
    <t>Satellite and Earth Station Facilities</t>
  </si>
  <si>
    <t>Other Radio Facilities</t>
  </si>
  <si>
    <t>Total Central Office Assets</t>
  </si>
  <si>
    <t>Information Orig/Termination Assets</t>
  </si>
  <si>
    <t>Public Telephone Terminal Equip.</t>
  </si>
  <si>
    <t>Total Information Orig/Termination Assets</t>
  </si>
  <si>
    <t>Cable and Wire Facilities Assets</t>
  </si>
  <si>
    <t>Conduit Systems</t>
  </si>
  <si>
    <t>Total Cable and Wire Facilities Assets</t>
  </si>
  <si>
    <t>Other - Plant Under Construction</t>
  </si>
  <si>
    <t>Other - Explain</t>
  </si>
  <si>
    <t>Total Accumulated Depreciation - TPIS</t>
  </si>
  <si>
    <t>Held for Future Communications Use</t>
  </si>
  <si>
    <t>Nonoperating</t>
  </si>
  <si>
    <t>Total Accumulated Depreciation</t>
  </si>
  <si>
    <t>Accumulated Amortization - Tangible</t>
  </si>
  <si>
    <t>Accumulated Amortization - Intangible</t>
  </si>
  <si>
    <t>Accumulated Amortization - Other</t>
  </si>
  <si>
    <t>Total Accumulated Amortization</t>
  </si>
  <si>
    <t>Total Accumulated Depreciation &amp; Amortization</t>
  </si>
  <si>
    <t>20. BASIS OF CHARGES FOR DEPRECIATION</t>
  </si>
  <si>
    <t>20. BASES OF CHARGES FOR DEPRECIATION (Continued)</t>
  </si>
  <si>
    <t xml:space="preserve">Each type of plant for which a separate depreciation rate is determined and applied in the accounts shall be considered as a </t>
  </si>
  <si>
    <t>Report in column (e) the ratios of the depreciation charge actually included in the accounts to the average monthly</t>
  </si>
  <si>
    <t xml:space="preserve"> subclass for the purpose of this schedule.</t>
  </si>
  <si>
    <t>book costs of the plant indicated.  The average monthly book cost shall be determined by dividing by 12 the sum</t>
  </si>
  <si>
    <t>of the monthly book cost to which the depreciation rates were applied.</t>
  </si>
  <si>
    <t>The estimated net salvage factors in columns (c) and (i) shall be shown as a percentage of original cost. Columns (b) and (c)</t>
  </si>
  <si>
    <t>shall be left blank only when two or more subclasses are indicated in Section II.</t>
  </si>
  <si>
    <t>In column (f) indicate the number of the primary plant account in which the listed subclasses are included.</t>
  </si>
  <si>
    <t>The rate to reported in column (d) with respect to an account for which subclasses are indicated in Section II is the composite</t>
  </si>
  <si>
    <t>Amounts in columns (k) and (l) shall be reported only to the nearest dollar.  Such amounts shall be totaled by primary classes and the</t>
  </si>
  <si>
    <t xml:space="preserve">rate productive of an amount equal to the sum of the estimated annual charges for the constituent subclasses, produced  </t>
  </si>
  <si>
    <t>appropriate composite rate shall be entered in column (j) opposite the respective totals in order to prove the correctness of the</t>
  </si>
  <si>
    <t>by applying (actually or in effect) the individual rates set forth in column (j), to the book cost of each subclass.</t>
  </si>
  <si>
    <t>compositing (unless the compositing is by some other process, in which event the procedure used shall be described in a note).</t>
  </si>
  <si>
    <t>Section I. Classes of Depreciable Plant</t>
  </si>
  <si>
    <t>Section II.  Subclasses of Depreciable Plant</t>
  </si>
  <si>
    <t>Ratio of</t>
  </si>
  <si>
    <t>Est. Annual</t>
  </si>
  <si>
    <t>Estimated</t>
  </si>
  <si>
    <t>Annual</t>
  </si>
  <si>
    <t>Plant Balances</t>
  </si>
  <si>
    <t>Service</t>
  </si>
  <si>
    <t>Net</t>
  </si>
  <si>
    <t>Composite</t>
  </si>
  <si>
    <t xml:space="preserve">Charges to </t>
  </si>
  <si>
    <t>Name or</t>
  </si>
  <si>
    <t>Annual Rate</t>
  </si>
  <si>
    <t>Used in</t>
  </si>
  <si>
    <t>for Compositing</t>
  </si>
  <si>
    <t>Life</t>
  </si>
  <si>
    <t>Rate at End</t>
  </si>
  <si>
    <t>Ave Monthly</t>
  </si>
  <si>
    <t>Primary</t>
  </si>
  <si>
    <t>Description of</t>
  </si>
  <si>
    <t>Service Life</t>
  </si>
  <si>
    <t>Net Salvage</t>
  </si>
  <si>
    <t>End of the</t>
  </si>
  <si>
    <t>Computing</t>
  </si>
  <si>
    <t>Purposes</t>
  </si>
  <si>
    <t>in Years</t>
  </si>
  <si>
    <t>Factor</t>
  </si>
  <si>
    <t>Book Cost</t>
  </si>
  <si>
    <t>Acct. No.</t>
  </si>
  <si>
    <t>Subclass</t>
  </si>
  <si>
    <t>Composite Rates</t>
  </si>
  <si>
    <t>(j)x(k)</t>
  </si>
  <si>
    <t xml:space="preserve"> Motor Vehicles</t>
  </si>
  <si>
    <t>Work Equipment</t>
  </si>
  <si>
    <t xml:space="preserve"> Aircraft</t>
  </si>
  <si>
    <t>OWE- Lab</t>
  </si>
  <si>
    <t xml:space="preserve"> Special Purpose Vehicles</t>
  </si>
  <si>
    <t xml:space="preserve">     Total</t>
  </si>
  <si>
    <t xml:space="preserve"> Garage Work Equipment</t>
  </si>
  <si>
    <t xml:space="preserve"> Other Work Equipment</t>
  </si>
  <si>
    <t>Furniture and Artwork</t>
  </si>
  <si>
    <t xml:space="preserve"> Buildings</t>
  </si>
  <si>
    <t>Modular Office Systems</t>
  </si>
  <si>
    <t xml:space="preserve"> Furniture</t>
  </si>
  <si>
    <t xml:space="preserve"> Office Equipment</t>
  </si>
  <si>
    <t>Official LBX Equipment</t>
  </si>
  <si>
    <t xml:space="preserve"> General Purpose Computers</t>
  </si>
  <si>
    <t xml:space="preserve"> Central Office Assets</t>
  </si>
  <si>
    <t xml:space="preserve"> Analog Electronic Switching</t>
  </si>
  <si>
    <t>NA</t>
  </si>
  <si>
    <t>Mainframe Computer</t>
  </si>
  <si>
    <t xml:space="preserve"> Digital Electronic Switching</t>
  </si>
  <si>
    <t>Personal Computer (Plant &amp; Cust) Operat</t>
  </si>
  <si>
    <t xml:space="preserve"> Electro-Mechanical Switching</t>
  </si>
  <si>
    <t>.1 step-by-step</t>
  </si>
  <si>
    <t>.2 Crossbar</t>
  </si>
  <si>
    <t>Digital Switching Equipment</t>
  </si>
  <si>
    <t>.3 Other Electro-Mechanical Switching</t>
  </si>
  <si>
    <t>Power Digital</t>
  </si>
  <si>
    <t>2200</t>
  </si>
  <si>
    <t xml:space="preserve"> Operator Systems</t>
  </si>
  <si>
    <t xml:space="preserve"> Radio Systems</t>
  </si>
  <si>
    <t>.1 Satellite and Earth Station Facilities</t>
  </si>
  <si>
    <t>Circuit Equipment - Hardwired</t>
  </si>
  <si>
    <t>.2 Other Radio Facilities</t>
  </si>
  <si>
    <t>Circuit Equipment - Plug In</t>
  </si>
  <si>
    <t xml:space="preserve"> Circuit Equipment</t>
  </si>
  <si>
    <t>Circuit Equipment - Fiber Optics</t>
  </si>
  <si>
    <t xml:space="preserve"> Information Origination/Termination Assets</t>
  </si>
  <si>
    <t xml:space="preserve"> Station Apparatus</t>
  </si>
  <si>
    <t xml:space="preserve"> Customer Premises Wiring</t>
  </si>
  <si>
    <t>Aerial Wire - Other</t>
  </si>
  <si>
    <t xml:space="preserve"> Large Private Branch Exchanges</t>
  </si>
  <si>
    <t>Aerial Metallic</t>
  </si>
  <si>
    <t xml:space="preserve"> Public Telephone Terminal Equipment</t>
  </si>
  <si>
    <t>Aerial Fiber</t>
  </si>
  <si>
    <t xml:space="preserve"> Other Terminal Equipment</t>
  </si>
  <si>
    <t xml:space="preserve"> Cable and Wire Facilities Assets</t>
  </si>
  <si>
    <t xml:space="preserve"> Poles</t>
  </si>
  <si>
    <t>Buried Cable Other</t>
  </si>
  <si>
    <t>2421</t>
  </si>
  <si>
    <t xml:space="preserve"> Aerial Cable</t>
  </si>
  <si>
    <t>Buried Cable Metallic</t>
  </si>
  <si>
    <t>2422</t>
  </si>
  <si>
    <t xml:space="preserve"> Underground Cable</t>
  </si>
  <si>
    <t>Buried Cable Fiber</t>
  </si>
  <si>
    <t>2423</t>
  </si>
  <si>
    <t xml:space="preserve"> Buried Cable</t>
  </si>
  <si>
    <t>2424</t>
  </si>
  <si>
    <t xml:space="preserve"> Submarine Cable</t>
  </si>
  <si>
    <t>2425</t>
  </si>
  <si>
    <t xml:space="preserve"> Deep Sea Cable</t>
  </si>
  <si>
    <t>Intrabuilding Cable - Metallic</t>
  </si>
  <si>
    <t>2426</t>
  </si>
  <si>
    <t xml:space="preserve"> Intrabuilding Network Cable</t>
  </si>
  <si>
    <t>Intrabuilding Cable - Fiber</t>
  </si>
  <si>
    <t>2431</t>
  </si>
  <si>
    <t xml:space="preserve"> Aerial Wire</t>
  </si>
  <si>
    <t>2441</t>
  </si>
  <si>
    <t xml:space="preserve"> Conduit Systems</t>
  </si>
  <si>
    <t xml:space="preserve"> Composite rate for all depreciable accounts</t>
  </si>
  <si>
    <t>XXXXXXXXXX</t>
  </si>
  <si>
    <t xml:space="preserve"> Composite rate for all plant accounts included in </t>
  </si>
  <si>
    <t xml:space="preserve"> account 2001</t>
  </si>
  <si>
    <t xml:space="preserve"> Ratio to all depreciable accounts</t>
  </si>
  <si>
    <t xml:space="preserve"> Ratio to all plant accounts included in account 2001</t>
  </si>
  <si>
    <t>24. NOTES RECEIVABLE AND NOTES RECEIVABLE ALLOWANCE</t>
  </si>
  <si>
    <t>List the information for each affiliate, and also the ten largest nonaffiliate debtors.  Aggregate all other nonaffiliate notes receivable.</t>
  </si>
  <si>
    <t>If Total on Line 24 is less than 20% of Total Assets the Filing of this Schedule 24 is optional.</t>
  </si>
  <si>
    <t>Interest</t>
  </si>
  <si>
    <t>Date of</t>
  </si>
  <si>
    <t>Amount at End</t>
  </si>
  <si>
    <t>Rate Per</t>
  </si>
  <si>
    <t>Name of Debtor</t>
  </si>
  <si>
    <t>Transaction</t>
  </si>
  <si>
    <t>Issue</t>
  </si>
  <si>
    <t>Maturity</t>
  </si>
  <si>
    <t>Annum</t>
  </si>
  <si>
    <t xml:space="preserve"> Account 1200.1 Notes Receivable</t>
  </si>
  <si>
    <t xml:space="preserve">  from Affiliated Companies:</t>
  </si>
  <si>
    <t>%</t>
  </si>
  <si>
    <t xml:space="preserve">                    Total</t>
  </si>
  <si>
    <t>xxx</t>
  </si>
  <si>
    <t xml:space="preserve"> Account 1200.2 Other Notes Receivable:</t>
  </si>
  <si>
    <t xml:space="preserve"> Aggregate of all other items</t>
  </si>
  <si>
    <t>Explain in a note the basis used to determine the accruals charged to Account 6790.</t>
  </si>
  <si>
    <t>Particulars</t>
  </si>
  <si>
    <t>Affiliates</t>
  </si>
  <si>
    <t>Nonaffiliates</t>
  </si>
  <si>
    <t xml:space="preserve"> Balance at beginning of the year</t>
  </si>
  <si>
    <t xml:space="preserve"> Accruals charged to account 6790</t>
  </si>
  <si>
    <t xml:space="preserve"> Collection of amounts previously written off</t>
  </si>
  <si>
    <t xml:space="preserve"> Other credits (explain in a note)</t>
  </si>
  <si>
    <t xml:space="preserve">   Total credits</t>
  </si>
  <si>
    <t xml:space="preserve"> Uncollectibles written off during the year</t>
  </si>
  <si>
    <t xml:space="preserve"> Other debits (explain in a note)</t>
  </si>
  <si>
    <t xml:space="preserve">    Total debits</t>
  </si>
  <si>
    <t>Balance at end of the year</t>
  </si>
  <si>
    <t>27. DEFERRED INCOME TAXES-Dr.</t>
  </si>
  <si>
    <t xml:space="preserve"> Report the details of operating income tax expense related to current and noncurrent items which have been paid in advance but which are expected to be charged to income in a</t>
  </si>
  <si>
    <t xml:space="preserve"> future period as a result of tax normalization accounting.</t>
  </si>
  <si>
    <t xml:space="preserve"> In column (f) respondents shall report the adjustments, debit or (credit), made to the items in column (a).  The Adjustment should be explained in a note if the individual item amounts</t>
  </si>
  <si>
    <t xml:space="preserve"> amounts to more than $100,000 for Class A companies or $10,000 for Class B companies.</t>
  </si>
  <si>
    <t>Description of Item</t>
  </si>
  <si>
    <t>Contra</t>
  </si>
  <si>
    <t>Debit or</t>
  </si>
  <si>
    <t>Acct.</t>
  </si>
  <si>
    <t>Accrual</t>
  </si>
  <si>
    <t>Amortization</t>
  </si>
  <si>
    <t>(Credit)</t>
  </si>
  <si>
    <t>Property Related</t>
  </si>
  <si>
    <t xml:space="preserve">  Current Deferred Operating Income Taxes-Dr. (Account 1360)</t>
  </si>
  <si>
    <t>Noncurrent Deferred Operating Income Taxes-Dr. (Account 1510)</t>
  </si>
  <si>
    <t>Total Property Related Deferred Operating Income Taxes-Dr.</t>
  </si>
  <si>
    <t>Nonproperty Related</t>
  </si>
  <si>
    <t>27. DEFERRED INCOME TAXES-Dr. (Continued)</t>
  </si>
  <si>
    <t xml:space="preserve">   Noncurrent Deferred Operating Income Taxes-Dr. (Account 1510)</t>
  </si>
  <si>
    <t>Total Nonproperty Related Deferred Operating Income Taxes - Dr.</t>
  </si>
  <si>
    <t xml:space="preserve">  Current Deferred Nonoperating Income Taxes-Dr. (Account 1360)</t>
  </si>
  <si>
    <t>Deferred Income Tax Effect of Extraordinary Items</t>
  </si>
  <si>
    <t>Noncurrent Deferred Nonoperating Income Taxes-Dr. (Account 1510)</t>
  </si>
  <si>
    <t>Total Property Related Deferred Nonoperating Income Taxes-Dr.</t>
  </si>
  <si>
    <t xml:space="preserve">   Noncurrent Deferred Nonoperating Income Taxes-Dr. (Account (1510)</t>
  </si>
  <si>
    <t>Total Nonproperty Related Deferred Nonoperating Income Taxes - Dr.</t>
  </si>
  <si>
    <t>28. DEFERRED INCOME TAXES-Cr. AND INVESTMENT TAX CREDIT</t>
  </si>
  <si>
    <t>State below the option selected for the investment tax credit, (1) reduction to rate base, or (2) reduction of cost of service for rate purposes in accordance with Section 46(e)</t>
  </si>
  <si>
    <t>of the Internal Revenue Code.</t>
  </si>
  <si>
    <t xml:space="preserve">  Current Deferred Operating Income Taxes-Cr. (Account 4100)</t>
  </si>
  <si>
    <t xml:space="preserve">   Noncurrent Deferred Operating Income Taxes-Cr. (Account 4340)</t>
  </si>
  <si>
    <t>Accelerated Depreciation, Property Tax, FAS 109</t>
  </si>
  <si>
    <t>Total Property Related Deferred Operating Income Taxes-Cr.</t>
  </si>
  <si>
    <t>28. DEFERRED INCOME TAXES-Cr. AND INVESTMENT TAX CREDIT (Continued)</t>
  </si>
  <si>
    <t>OPEB Liability-FASB 106</t>
  </si>
  <si>
    <t>ALL Other - Net</t>
  </si>
  <si>
    <t>Total Nonproperty Related Deferred Operating Income Taxes - Cr.</t>
  </si>
  <si>
    <t>Operating Investment Tax Credit (Account 4320)</t>
  </si>
  <si>
    <t xml:space="preserve">  Current Deferred Nonoperating Income Taxes-Cr. (Account 4110)</t>
  </si>
  <si>
    <t>Noncurrent Deferred Nonoperating Income Taxes-Cr. (Account 4350)</t>
  </si>
  <si>
    <t>Total Property Related Deferred Nonoperating Income Taxes-Cr.</t>
  </si>
  <si>
    <t xml:space="preserve">   Noncurrent Deferred Nonoperating Income Taxes-Cr. (Account 4350)</t>
  </si>
  <si>
    <t>Total Nonproperty Related Deferred Nonoperating Income Taxes - Cr.</t>
  </si>
  <si>
    <t>Nonoperating Investment Tax Credit (Account 4330)</t>
  </si>
  <si>
    <t xml:space="preserve">  </t>
  </si>
  <si>
    <t>30. Investments in Affiliated Companies</t>
  </si>
  <si>
    <t>List the investments by affiliate company in column (a), and the acquisition cost of the investment in column (c).</t>
  </si>
  <si>
    <t>This schedule is optional for filers if Line 26 is less than 5% of the Total Assets of the Company.</t>
  </si>
  <si>
    <t>Data for each investment should continue on the same numbered line on all pages of this schedule.</t>
  </si>
  <si>
    <t xml:space="preserve">Investments in affiliated companies must be reported using the Equity Method of accounting if the affiliate meets the definition as contained in the Glossary </t>
  </si>
  <si>
    <t>to the USOA at Item 4.</t>
  </si>
  <si>
    <t xml:space="preserve">Identify the type of security in column (d), by using a (C) for common stock, (P) for preferred, and (L) for long term debt.  Additionally, indicate by (*) and </t>
  </si>
  <si>
    <t>describe in a foot note those securities pledged as collateral.</t>
  </si>
  <si>
    <t xml:space="preserve">Under the cost method, indicate in column (m) any temporary decline in the value of an investment which has been charged to account 4540, Other Capital.  </t>
  </si>
  <si>
    <t>A permanent decline in the value of an investment, which has been charged to current period income, should be recorded in column (n).</t>
  </si>
  <si>
    <t xml:space="preserve">If the respondent considers the information requested on this schedule to be propriety, this schedule as included in the report form may be filed with totals </t>
  </si>
  <si>
    <t xml:space="preserve">only.  However, the respondent is required to file one complete copy of this schedule, including all detail by affiliate, accompanied by a request for </t>
  </si>
  <si>
    <t>proprietary treatment in accordance with General Instruction 2 of this report form.</t>
  </si>
  <si>
    <t>Equity Method</t>
  </si>
  <si>
    <t>Cost Method</t>
  </si>
  <si>
    <t>Equity in Earnings</t>
  </si>
  <si>
    <t>Of Affiliated</t>
  </si>
  <si>
    <t>Other Adjustments</t>
  </si>
  <si>
    <t>Dividend</t>
  </si>
  <si>
    <t>Decline in Value of Investments</t>
  </si>
  <si>
    <t>Amount of</t>
  </si>
  <si>
    <t xml:space="preserve">Date of </t>
  </si>
  <si>
    <t>Acquisition</t>
  </si>
  <si>
    <t>Type Of</t>
  </si>
  <si>
    <t>Amount of Inv.</t>
  </si>
  <si>
    <t>Invests Retired</t>
  </si>
  <si>
    <t>Gain or loss</t>
  </si>
  <si>
    <t>Percent of</t>
  </si>
  <si>
    <t>Companies</t>
  </si>
  <si>
    <t>Dividends</t>
  </si>
  <si>
    <t>and</t>
  </si>
  <si>
    <t>Income</t>
  </si>
  <si>
    <t>Temporary</t>
  </si>
  <si>
    <t>Investments</t>
  </si>
  <si>
    <t>Security</t>
  </si>
  <si>
    <t>Beg of Year</t>
  </si>
  <si>
    <t>During Year</t>
  </si>
  <si>
    <t>on disposition</t>
  </si>
  <si>
    <t>Ownership</t>
  </si>
  <si>
    <t>Account 7355</t>
  </si>
  <si>
    <t>Declared</t>
  </si>
  <si>
    <t>Amortizations</t>
  </si>
  <si>
    <t>Account 7310</t>
  </si>
  <si>
    <t>Account 4540</t>
  </si>
  <si>
    <t>Permanent</t>
  </si>
  <si>
    <t>End of Year</t>
  </si>
  <si>
    <t>(A)</t>
  </si>
  <si>
    <t>(B)</t>
  </si>
  <si>
    <t>(C)</t>
  </si>
  <si>
    <t>(D)</t>
  </si>
  <si>
    <t>(E)</t>
  </si>
  <si>
    <t>(F)</t>
  </si>
  <si>
    <t>(G)</t>
  </si>
  <si>
    <t>(H)</t>
  </si>
  <si>
    <t>(I)</t>
  </si>
  <si>
    <t>(J)</t>
  </si>
  <si>
    <t>(K)</t>
  </si>
  <si>
    <t>(L)</t>
  </si>
  <si>
    <t>(M)</t>
  </si>
  <si>
    <t>(N)</t>
  </si>
  <si>
    <t>(O)</t>
  </si>
  <si>
    <t xml:space="preserve">               Total</t>
  </si>
  <si>
    <t>XXXXXXXX</t>
  </si>
  <si>
    <t>31. INVESTMENTS</t>
  </si>
  <si>
    <t>31. INVESTMENTS (Continued)</t>
  </si>
  <si>
    <t>1. With respect to each account includible in this schedule in which there was reflected an investment at any time during the year, enter in</t>
  </si>
  <si>
    <t>2. In column (i), enter an appropriate symbol with respect to each investment that is pledged as security</t>
  </si>
  <si>
    <t xml:space="preserve">    column (b) the description of each security or other investment.  The entries for accounts 1401.2 and 1402 should be identified by</t>
  </si>
  <si>
    <t xml:space="preserve">    for an obligation of the respondent or is subject to any other restrictions as to disposition, and</t>
  </si>
  <si>
    <t xml:space="preserve">    company, and separately listed by symbols to be indicated in column (a): A-1 Stocks of active telephone companies; A-2 Stocks of</t>
  </si>
  <si>
    <t xml:space="preserve">    furnish particulars in a note.</t>
  </si>
  <si>
    <t xml:space="preserve">    inactive telephone companies; A-3 Stocks of other companies; B Long-term securities owned; C Investment advances; D Other.  Subtotals</t>
  </si>
  <si>
    <t xml:space="preserve">    for each of the required classifications and totals for each account shall be shown.  The aggregate of all deposits of cash amounting</t>
  </si>
  <si>
    <t>3. If the consideration given or received for any investment reported in the schedule was other than cash,</t>
  </si>
  <si>
    <t xml:space="preserve">    individually to less than $100,000 each in the case of Class A companies, or $10,000 in case of class B companies, may be shown as a</t>
  </si>
  <si>
    <t xml:space="preserve">    give particulars in a note.</t>
  </si>
  <si>
    <t xml:space="preserve">    balancing amount on the line immediately preceding the total of account 1402.  (By an inactive company is meant one which has been</t>
  </si>
  <si>
    <t xml:space="preserve">    practically absorbed in a controlling company, and which neither operates properly nor administers its financial affairs; if it maintains an</t>
  </si>
  <si>
    <t>4. The book cost of investments transferred from other accounts shall be reported in column(d).  The book</t>
  </si>
  <si>
    <t xml:space="preserve">    organization, it does so only for the purpose of complying with legal requirements and maintaining title to property or franchises.)</t>
  </si>
  <si>
    <t xml:space="preserve">    cost of investments transferred to other accounts or the amount by which investments are written down</t>
  </si>
  <si>
    <t xml:space="preserve">    shall be reported in column (e).  All such entries shall be explained in notes.</t>
  </si>
  <si>
    <t>5. This schedule is optional for filers if the aggregate Year End Book Value of account 1401.2 and Account 1402 is less than</t>
  </si>
  <si>
    <t>5% of the Total Assets of the Company.</t>
  </si>
  <si>
    <t>INVESTMENTS AT END OF YEAR</t>
  </si>
  <si>
    <t>% of</t>
  </si>
  <si>
    <t>Interest or Dividends</t>
  </si>
  <si>
    <t>Book Cost of</t>
  </si>
  <si>
    <t>Shares of Stock</t>
  </si>
  <si>
    <t>Gain (G)</t>
  </si>
  <si>
    <t>Credited</t>
  </si>
  <si>
    <t>Investment</t>
  </si>
  <si>
    <t>of Investments</t>
  </si>
  <si>
    <t>Lien</t>
  </si>
  <si>
    <t>or Loss (L)</t>
  </si>
  <si>
    <t>to Income</t>
  </si>
  <si>
    <t>Class</t>
  </si>
  <si>
    <t>Description of Investment</t>
  </si>
  <si>
    <t>Made During</t>
  </si>
  <si>
    <t>Disposed of</t>
  </si>
  <si>
    <t>Face Amount of</t>
  </si>
  <si>
    <t>Rights in</t>
  </si>
  <si>
    <t>References</t>
  </si>
  <si>
    <t>from Investments</t>
  </si>
  <si>
    <t>During the Year</t>
  </si>
  <si>
    <t>(Including nominal interest rate and term when appropriate)</t>
  </si>
  <si>
    <t>the Year</t>
  </si>
  <si>
    <t>Other Investments</t>
  </si>
  <si>
    <t>Account 7310, 7320</t>
  </si>
  <si>
    <t>Account 1401.2, Advances to Affiliated Companies:</t>
  </si>
  <si>
    <t>Citizens Communication Company</t>
  </si>
  <si>
    <t>Total Account 1401.2</t>
  </si>
  <si>
    <t>Account 1402, Investments in Nonaffiliated Companies:</t>
  </si>
  <si>
    <t>Total Account 1402</t>
  </si>
  <si>
    <t>32. NONREGULATED INVESTMENTS</t>
  </si>
  <si>
    <t xml:space="preserve"> 1. This account shall include the carrier's investment in nonregulated activities, accounted for as provided in Section 661.14 of the Uniform System of Accounts.</t>
  </si>
  <si>
    <t xml:space="preserve"> 2. This schedule is optional for filers if the aggregate Year End Book Value of Account 1401.2 and Account 1402 is less than 5% of the Total Assets of the Company.</t>
  </si>
  <si>
    <t>Debits</t>
  </si>
  <si>
    <t>Subaccount</t>
  </si>
  <si>
    <t>Beginning of Year</t>
  </si>
  <si>
    <t xml:space="preserve"> Subaccount 1406.1 Permanent Investment</t>
  </si>
  <si>
    <t xml:space="preserve"> Subaccount 1406.2 Receivable/Payable</t>
  </si>
  <si>
    <t xml:space="preserve"> Subaccount 1406.3 Current Net Income or Loss</t>
  </si>
  <si>
    <t xml:space="preserve">                     Total</t>
  </si>
  <si>
    <t>33. OTHER DEFERRED CHARGES</t>
  </si>
  <si>
    <t>For any deferred charge being amortized, show the period of amortization and the date of Commission authorization.</t>
  </si>
  <si>
    <t>For all other items, except for telephone plant acquired, report the indicated particulars of each item amounting individually to $100,000 or more for Class A companies,</t>
  </si>
  <si>
    <t>or $10,000 or more for Class B companies.  For telephone plant acquired, list only the aggregate amount.</t>
  </si>
  <si>
    <t>Show the number and aggregate amount of all other items.</t>
  </si>
  <si>
    <t xml:space="preserve">4.  </t>
  </si>
  <si>
    <t>Where numerous accounts are affected in the disposition of these charges, the designation "various" may be inserted in column (d) for accounts credited.</t>
  </si>
  <si>
    <t xml:space="preserve">5.  </t>
  </si>
  <si>
    <t>All transactions for telephone plant acquired included in this account, in accordance with Section 663.2, require analysis on Schedule 15, Analysis of Telephone</t>
  </si>
  <si>
    <t>Plant Acquired.</t>
  </si>
  <si>
    <t>Balance at Beg.</t>
  </si>
  <si>
    <t>Totals from Insert Pages</t>
  </si>
  <si>
    <t>36. Capitalization</t>
  </si>
  <si>
    <t>1.  List by balance sheet account debt held in Accounts 4050, 4210, 4260, 4270. Provide the particulars regarding each obligation within those accounts.</t>
  </si>
  <si>
    <t>2.  Explain any interest charged other than to account 7510.1.</t>
  </si>
  <si>
    <t>3.  Explain any debits and credits other than amortizations debited to account 7530, account 7510.2, or credited to account 7510.3.</t>
  </si>
  <si>
    <t>Nominal</t>
  </si>
  <si>
    <t>Face</t>
  </si>
  <si>
    <t xml:space="preserve">Interest </t>
  </si>
  <si>
    <t>Unamortized Balances</t>
  </si>
  <si>
    <t xml:space="preserve">Description of Obligation </t>
  </si>
  <si>
    <t>Stated</t>
  </si>
  <si>
    <t>Debt Exp</t>
  </si>
  <si>
    <t>Premium</t>
  </si>
  <si>
    <t>Discount</t>
  </si>
  <si>
    <t>Outstanding</t>
  </si>
  <si>
    <t>Rate</t>
  </si>
  <si>
    <t>Acct. 7510.1</t>
  </si>
  <si>
    <t>Acct. 1407</t>
  </si>
  <si>
    <t>Acct. 4220</t>
  </si>
  <si>
    <t>Acct. 4230</t>
  </si>
  <si>
    <t>Acct. 7530</t>
  </si>
  <si>
    <t>Acct. 7510.2</t>
  </si>
  <si>
    <t>Acct. 7510.3</t>
  </si>
  <si>
    <t>Account 4050, Current Maturities - Debt</t>
  </si>
  <si>
    <t>Account 4210, Funded Debt</t>
  </si>
  <si>
    <t>Account 4260, Advances from Affiliated Companies</t>
  </si>
  <si>
    <t>Account 4270, Other Long-Term Debt</t>
  </si>
  <si>
    <t xml:space="preserve">               Grand Total Long Term Debt</t>
  </si>
  <si>
    <t>of shares</t>
  </si>
  <si>
    <t>OUTSTANDING PER BALANCE SHEET*</t>
  </si>
  <si>
    <t>HELD BY RESPONDENT</t>
  </si>
  <si>
    <t>DIVIDENDS DURING YEAR</t>
  </si>
  <si>
    <t>authorized</t>
  </si>
  <si>
    <t>Par or stated</t>
  </si>
  <si>
    <t>Additional</t>
  </si>
  <si>
    <t>by Articles of</t>
  </si>
  <si>
    <t>of</t>
  </si>
  <si>
    <t>value per</t>
  </si>
  <si>
    <t>Paid in Capital</t>
  </si>
  <si>
    <t>(Account</t>
  </si>
  <si>
    <t>Incorporation</t>
  </si>
  <si>
    <t>shares</t>
  </si>
  <si>
    <t>share</t>
  </si>
  <si>
    <t>(Acct. 4520)</t>
  </si>
  <si>
    <t>Shares</t>
  </si>
  <si>
    <t>4530)</t>
  </si>
  <si>
    <t>Paid</t>
  </si>
  <si>
    <t>Account 4510.1 Capital Stock-Common</t>
  </si>
  <si>
    <t>TOTALS (Account 4510.1)</t>
  </si>
  <si>
    <t>xxxxxxxx</t>
  </si>
  <si>
    <t>Account 4510.2 Capital Stock-Preferred</t>
  </si>
  <si>
    <t>TOTALS (Account 4510.2)</t>
  </si>
  <si>
    <t xml:space="preserve">               Grand Total Capitalization</t>
  </si>
  <si>
    <t>CAPITAL STOCK AND FUNDED DEBT REACQUIRED OR RETIRED DURING THE YEAR</t>
  </si>
  <si>
    <t>In column (a) the description of the security should include, as appropriate, the dividend rate (if any) or the interest rate, term and</t>
  </si>
  <si>
    <t>maturity date.</t>
  </si>
  <si>
    <t>In columns (b) and (c) report the cost per unit of the reacquired securities, i.e., the call rate per unit in the case of called securities, the</t>
  </si>
  <si>
    <t xml:space="preserve">face amount per unit of matured debt, or the average purchase price per unit in the case of other securities required. </t>
  </si>
  <si>
    <t>If securities are reacquired in one year and retired in another, only the data called for in columns (a), (f), and (g) shall be reported for the</t>
  </si>
  <si>
    <t>year in which they are retired.</t>
  </si>
  <si>
    <t>With respect to columns (i) to (n), inclusive: (a) Report disposition of discounts, premiums, and expenses in the year in which the</t>
  </si>
  <si>
    <t xml:space="preserve">dispositions are made.  Do not report normal amortization of amounts includible in accounts 1407, Unamortized Debt Issuance Expense, </t>
  </si>
  <si>
    <t>or 4220, Premium on Long-Term Debt, and 4230, Discount on Long Term Debt, Through charges or credits to accounts 7530, 7510.3 and</t>
  </si>
  <si>
    <t>7510.2 and (b) if any amounts are to be amortized, state the fact in a note, describe the plan of amortization (including the period</t>
  </si>
  <si>
    <t>thereof), and give references to (1) the public authorities (if any) having jurisdiction over each transaction, (2) their authorization (e.g.,</t>
  </si>
  <si>
    <t>case or docket number), and (3) this Commission's approval of the proposed accounting.</t>
  </si>
  <si>
    <t>In the case of securities reacquired or retired in connection with refinancing, identify in a note the year and schedule of the annual</t>
  </si>
  <si>
    <t>report in which the refunding issue is described.</t>
  </si>
  <si>
    <t>REACQUIRED DURING THE YEAR</t>
  </si>
  <si>
    <t xml:space="preserve">  RETIRED DURING YEAR</t>
  </si>
  <si>
    <t>REACQUISITION</t>
  </si>
  <si>
    <t>COST</t>
  </si>
  <si>
    <t>Per</t>
  </si>
  <si>
    <t>Share</t>
  </si>
  <si>
    <t>Book or</t>
  </si>
  <si>
    <t>No. of</t>
  </si>
  <si>
    <t>$100 of</t>
  </si>
  <si>
    <t>Description of Security</t>
  </si>
  <si>
    <t>Debt</t>
  </si>
  <si>
    <t>of Stock</t>
  </si>
  <si>
    <t>xxxxxx</t>
  </si>
  <si>
    <t>xxxxx</t>
  </si>
  <si>
    <t>DISPOSITION OF</t>
  </si>
  <si>
    <t>Unamortized</t>
  </si>
  <si>
    <t>Redemption</t>
  </si>
  <si>
    <t>Reacquisition</t>
  </si>
  <si>
    <t>Discount (D) or</t>
  </si>
  <si>
    <t>Premium (P) or</t>
  </si>
  <si>
    <t>or Redemption</t>
  </si>
  <si>
    <t>Effective</t>
  </si>
  <si>
    <t>Premium (P)</t>
  </si>
  <si>
    <t>Discount (D)</t>
  </si>
  <si>
    <t>Expenses</t>
  </si>
  <si>
    <t>Date</t>
  </si>
  <si>
    <t>and Expense</t>
  </si>
  <si>
    <t>of Call</t>
  </si>
  <si>
    <t>(if any)</t>
  </si>
  <si>
    <t>Acct</t>
  </si>
  <si>
    <t>Remarks</t>
  </si>
  <si>
    <t>(m)</t>
  </si>
  <si>
    <t>(n)</t>
  </si>
  <si>
    <t>(o)</t>
  </si>
  <si>
    <t>xxxx</t>
  </si>
  <si>
    <t>38.  Other Long-Term Liabilities and Other Deferred Credits</t>
  </si>
  <si>
    <t>Other Long-Term Liabilities</t>
  </si>
  <si>
    <t>Show separately, by subsidiary record category, amounts accrued to provide for such items as unfunded pensions, death</t>
  </si>
  <si>
    <t>benefits, deferred compensation costs and other long-term liabilities not provided for elsewhere</t>
  </si>
  <si>
    <t>Credits During Year</t>
  </si>
  <si>
    <t>Debits During Year</t>
  </si>
  <si>
    <t>(or description of item)</t>
  </si>
  <si>
    <t>OPEB Liability (4310.100)</t>
  </si>
  <si>
    <t>4310.102</t>
  </si>
  <si>
    <t>OPEB-Internal Reserve (4310.102)</t>
  </si>
  <si>
    <t>4310.100</t>
  </si>
  <si>
    <t>OPEB-Internal Reserve-Interest (4310.103)</t>
  </si>
  <si>
    <t>7540.200</t>
  </si>
  <si>
    <t>SFAS 112 Liability (4310.300)</t>
  </si>
  <si>
    <t>1130.109</t>
  </si>
  <si>
    <t xml:space="preserve">                     Totals</t>
  </si>
  <si>
    <t>Other Deferred Credits</t>
  </si>
  <si>
    <t xml:space="preserve"> 1. For any deferred credit being amortized, show the period of amortization and the date of Commission authorization.</t>
  </si>
  <si>
    <t xml:space="preserve"> 2. For all other items, report the indicated particulars of each item amounting individually to $100,000 or more for Class A companies, or $10,000 or more for</t>
  </si>
  <si>
    <t xml:space="preserve"> for Class B companies.</t>
  </si>
  <si>
    <t xml:space="preserve"> 3. Show the number and aggregate amount of all other items.</t>
  </si>
  <si>
    <t xml:space="preserve"> 4. Where numerous accounts are affected in the disposition of these credits, the designation "various" may be inserted in column (c) for accounts debited.</t>
  </si>
  <si>
    <t>Balance at End</t>
  </si>
  <si>
    <t xml:space="preserve">Line  </t>
  </si>
  <si>
    <t>Acct. Dr.</t>
  </si>
  <si>
    <t>at End</t>
  </si>
  <si>
    <t xml:space="preserve">No.  </t>
  </si>
  <si>
    <t>Advance Pay-Moves &amp; Misc Bills (4360.104)</t>
  </si>
  <si>
    <t>4360.104</t>
  </si>
  <si>
    <t>Deferred Rev - Other (4360.400)</t>
  </si>
  <si>
    <t>4360.400</t>
  </si>
  <si>
    <t>FAS 106 Regulatory Liability (4361.100)</t>
  </si>
  <si>
    <t>Intra OPEB Liability (4370.125)</t>
  </si>
  <si>
    <t>Norm Depr-Def Tax-Jur Df (4370.201)</t>
  </si>
  <si>
    <t>Gross OPEB Liability (4370.525)</t>
  </si>
  <si>
    <t>4370.525</t>
  </si>
  <si>
    <t>Norm Depr-Def Tax-Jur Df (4370.601)</t>
  </si>
  <si>
    <t>CIAC/Non-Refundable Advance (4390.050)</t>
  </si>
  <si>
    <t>4390.150</t>
  </si>
  <si>
    <t>Other Def Crd - Damage (4390.150)</t>
  </si>
  <si>
    <t>4390.250</t>
  </si>
  <si>
    <t>CIAC- CAF (4390.250)</t>
  </si>
  <si>
    <t>CIAC-Make Ready (4390.350)</t>
  </si>
  <si>
    <t>Various</t>
  </si>
  <si>
    <t>x x x</t>
  </si>
  <si>
    <t>41. ANALYSIS OF ENTRIES IN OTHER CAPITAL AND RETAINED EARNINGS ACCOUNTS</t>
  </si>
  <si>
    <t>Report separately by accounts particulars with respect to the major items entered in any of the following accounts during</t>
  </si>
  <si>
    <t>the year: Account 4520, Additional Paid-in Capital; Account 4530, Treasury Stock; Account 4540, Other Capital; and</t>
  </si>
  <si>
    <t>Account 4550.5, Appropriations of Retained Earnings, and Account 4550.8, Adjustments to Retained Earnings.</t>
  </si>
  <si>
    <t xml:space="preserve">With respect to prior period adjustments included in Account 4550.8, Adjustments to Retained Earnings, show in </t>
  </si>
  <si>
    <t>column (a) a description of the item, the reason for the adjustment, and the amount applicable to each year.</t>
  </si>
  <si>
    <t>(See also Section 661.17,' General Instructions of the Uniform System of Accounts).</t>
  </si>
  <si>
    <t>For all items in this account cite the date of Commission approval and authorization (e.g.. Case or Docket No.).</t>
  </si>
  <si>
    <t>The aggregate of all other items in each account shall be reported on a separate line immediately preceding the total for</t>
  </si>
  <si>
    <t>the account.</t>
  </si>
  <si>
    <t>Included In</t>
  </si>
  <si>
    <t>42. OPERATING REVENUES</t>
  </si>
  <si>
    <t>This Year</t>
  </si>
  <si>
    <t>LOCAL NETWORK SERVICES REVENUES</t>
  </si>
  <si>
    <t xml:space="preserve">  5001</t>
  </si>
  <si>
    <t>Basic Area</t>
  </si>
  <si>
    <t xml:space="preserve">  5002</t>
  </si>
  <si>
    <t>Optional Extended Area Service</t>
  </si>
  <si>
    <t xml:space="preserve">  5003</t>
  </si>
  <si>
    <t>Cellular Mobile</t>
  </si>
  <si>
    <t xml:space="preserve">  5004</t>
  </si>
  <si>
    <t>Other Mobile Services</t>
  </si>
  <si>
    <t xml:space="preserve">  5010</t>
  </si>
  <si>
    <t>Public Telephone</t>
  </si>
  <si>
    <t xml:space="preserve">  5040</t>
  </si>
  <si>
    <t>Local Private Line</t>
  </si>
  <si>
    <t xml:space="preserve">  5050</t>
  </si>
  <si>
    <t>Customer Premises</t>
  </si>
  <si>
    <t xml:space="preserve">  5060</t>
  </si>
  <si>
    <t>Other Local Exchange</t>
  </si>
  <si>
    <t xml:space="preserve">  5069</t>
  </si>
  <si>
    <t>Other Local Exchange Settlements</t>
  </si>
  <si>
    <t>Total Local Network Services Revenues</t>
  </si>
  <si>
    <t>NETWORK ACCESS SERVICES REVENUES</t>
  </si>
  <si>
    <t xml:space="preserve">  5081</t>
  </si>
  <si>
    <t>End User</t>
  </si>
  <si>
    <t xml:space="preserve">  5082</t>
  </si>
  <si>
    <t>Switched Access</t>
  </si>
  <si>
    <t xml:space="preserve">  5083</t>
  </si>
  <si>
    <t>Special Access</t>
  </si>
  <si>
    <t xml:space="preserve">  5084</t>
  </si>
  <si>
    <t>State Access</t>
  </si>
  <si>
    <t>Total Access Services Revenues</t>
  </si>
  <si>
    <t>LONG DISTANCE NETWORK SERVICES REVENUES</t>
  </si>
  <si>
    <t xml:space="preserve">  5100</t>
  </si>
  <si>
    <t>Long Distance Message</t>
  </si>
  <si>
    <t xml:space="preserve">  5111</t>
  </si>
  <si>
    <t>Long Distance Inward-Only</t>
  </si>
  <si>
    <t xml:space="preserve">  5112</t>
  </si>
  <si>
    <t>Long Distance Outward-Only</t>
  </si>
  <si>
    <t xml:space="preserve">  5121</t>
  </si>
  <si>
    <t>Subvoice Grade Long Distance Private Network</t>
  </si>
  <si>
    <t xml:space="preserve">  5122</t>
  </si>
  <si>
    <t>Voice Grade Long Distance Private Network</t>
  </si>
  <si>
    <t xml:space="preserve">  5123</t>
  </si>
  <si>
    <t>Audio Program Grade Long Distance Private Network</t>
  </si>
  <si>
    <t xml:space="preserve">  5124</t>
  </si>
  <si>
    <t>Video Program Grade Long Distance Private Network</t>
  </si>
  <si>
    <t xml:space="preserve">  5125</t>
  </si>
  <si>
    <t>Digital Transmission Long Distance Private Network</t>
  </si>
  <si>
    <t xml:space="preserve">  5126</t>
  </si>
  <si>
    <t>Long Distance Private Network Switching</t>
  </si>
  <si>
    <t xml:space="preserve">  5128</t>
  </si>
  <si>
    <t>Other Long Distance Private Network</t>
  </si>
  <si>
    <t xml:space="preserve">  5129</t>
  </si>
  <si>
    <t>Other Long Distance Private Network Settlements</t>
  </si>
  <si>
    <t xml:space="preserve">  5160</t>
  </si>
  <si>
    <t>Other Long Distance</t>
  </si>
  <si>
    <t xml:space="preserve">  5169</t>
  </si>
  <si>
    <t>Other Long Distance Settlements</t>
  </si>
  <si>
    <t>Total Long Distance Network Services Revenues</t>
  </si>
  <si>
    <t>MISCELLANEOUS REVENUES</t>
  </si>
  <si>
    <t xml:space="preserve">  5230</t>
  </si>
  <si>
    <t>Directory</t>
  </si>
  <si>
    <t xml:space="preserve">  5240</t>
  </si>
  <si>
    <t>Rent</t>
  </si>
  <si>
    <t xml:space="preserve">  5250</t>
  </si>
  <si>
    <t xml:space="preserve">  5261</t>
  </si>
  <si>
    <t>Special Billing Arrangements</t>
  </si>
  <si>
    <t xml:space="preserve">  5262</t>
  </si>
  <si>
    <t>Customer Operations</t>
  </si>
  <si>
    <t xml:space="preserve">  5263</t>
  </si>
  <si>
    <t>Plant Operations</t>
  </si>
  <si>
    <t xml:space="preserve">  5264</t>
  </si>
  <si>
    <t>Other Incidental Regulated</t>
  </si>
  <si>
    <t xml:space="preserve">  5269</t>
  </si>
  <si>
    <t>Other Settlements</t>
  </si>
  <si>
    <t xml:space="preserve">  5270.1</t>
  </si>
  <si>
    <t>Interstate Billing and Collection</t>
  </si>
  <si>
    <t xml:space="preserve">  5270.2</t>
  </si>
  <si>
    <t>Intrastate Billing and Collection</t>
  </si>
  <si>
    <t xml:space="preserve">  5280</t>
  </si>
  <si>
    <t>Total Miscellaneous Revenues</t>
  </si>
  <si>
    <t>UNCOLLECTIBLE REVENUES</t>
  </si>
  <si>
    <t xml:space="preserve">  5301</t>
  </si>
  <si>
    <t>Uncollectible-Telecommunications</t>
  </si>
  <si>
    <t xml:space="preserve">  5302</t>
  </si>
  <si>
    <t>Uncollectible-Other</t>
  </si>
  <si>
    <t>Total Uncollectible Revenues</t>
  </si>
  <si>
    <t xml:space="preserve">TOTAL OPERATING REVENUES   </t>
  </si>
  <si>
    <t>FOOTNOTE:   USF Revenues $.....................</t>
  </si>
  <si>
    <t>Recorded in Account:   ....................</t>
  </si>
  <si>
    <t>44. OPERATING EXPENSES BY CATEGORY</t>
  </si>
  <si>
    <t>Salaries &amp; Wages</t>
  </si>
  <si>
    <t>Benefits</t>
  </si>
  <si>
    <t>Other Expenses</t>
  </si>
  <si>
    <t xml:space="preserve">(b) </t>
  </si>
  <si>
    <t xml:space="preserve">(c) </t>
  </si>
  <si>
    <t xml:space="preserve">(d) </t>
  </si>
  <si>
    <t xml:space="preserve">(f) </t>
  </si>
  <si>
    <t>Plant Specific Operations</t>
  </si>
  <si>
    <t>Network Support Expenses</t>
  </si>
  <si>
    <t>6112</t>
  </si>
  <si>
    <t>Motor Vehicle</t>
  </si>
  <si>
    <t>Clearance</t>
  </si>
  <si>
    <t>Net Balance</t>
  </si>
  <si>
    <t>6113</t>
  </si>
  <si>
    <t>6114</t>
  </si>
  <si>
    <t>6115</t>
  </si>
  <si>
    <t>6116</t>
  </si>
  <si>
    <t>6110</t>
  </si>
  <si>
    <t>General Support Expenses</t>
  </si>
  <si>
    <t>6121</t>
  </si>
  <si>
    <t>Land and Building</t>
  </si>
  <si>
    <t>6122</t>
  </si>
  <si>
    <t>Furniture and Artworks</t>
  </si>
  <si>
    <t>6123</t>
  </si>
  <si>
    <t>6124</t>
  </si>
  <si>
    <t>6120</t>
  </si>
  <si>
    <t>Central Office Switching Expenses</t>
  </si>
  <si>
    <t>6211</t>
  </si>
  <si>
    <t>Analog Electronic</t>
  </si>
  <si>
    <t>6212</t>
  </si>
  <si>
    <t>Digital Electronic</t>
  </si>
  <si>
    <t>6215</t>
  </si>
  <si>
    <t>Electro-Mechanical</t>
  </si>
  <si>
    <t>6210</t>
  </si>
  <si>
    <t>6220</t>
  </si>
  <si>
    <t>Operator Systems Expense</t>
  </si>
  <si>
    <t>Central Office Transmission Expenses</t>
  </si>
  <si>
    <t>6231</t>
  </si>
  <si>
    <t>6232</t>
  </si>
  <si>
    <t>6230</t>
  </si>
  <si>
    <t>Information Origination/Termination Expenses</t>
  </si>
  <si>
    <t>6311</t>
  </si>
  <si>
    <t>6321</t>
  </si>
  <si>
    <t>6341</t>
  </si>
  <si>
    <t>Large Private Branch Exchange</t>
  </si>
  <si>
    <t>6351</t>
  </si>
  <si>
    <t>Public Telephone Terminal Equipment</t>
  </si>
  <si>
    <t>6362</t>
  </si>
  <si>
    <t>6310</t>
  </si>
  <si>
    <t>67</t>
  </si>
  <si>
    <t>44. OPERATING EXPENSES BY CATEGORY (Continued)</t>
  </si>
  <si>
    <t xml:space="preserve">(e) </t>
  </si>
  <si>
    <t>Plant Specific Operations (cont.)</t>
  </si>
  <si>
    <t>Cable and Wire Facilities Expenses</t>
  </si>
  <si>
    <t>6411</t>
  </si>
  <si>
    <t>6421</t>
  </si>
  <si>
    <t>6422</t>
  </si>
  <si>
    <t>6423</t>
  </si>
  <si>
    <t>6424</t>
  </si>
  <si>
    <t>6425</t>
  </si>
  <si>
    <t>6426</t>
  </si>
  <si>
    <t>6431</t>
  </si>
  <si>
    <t>6441</t>
  </si>
  <si>
    <t>6410</t>
  </si>
  <si>
    <t>Total Plant Specific Operations Expense</t>
  </si>
  <si>
    <t>Plant Nonspecific Operations</t>
  </si>
  <si>
    <t>Other Property, Plant &amp; Equipment Expenses</t>
  </si>
  <si>
    <t>6511</t>
  </si>
  <si>
    <t>Property Held for Future Telephone Use</t>
  </si>
  <si>
    <t>6512</t>
  </si>
  <si>
    <t>Provisioning</t>
  </si>
  <si>
    <t>6510</t>
  </si>
  <si>
    <t>Total Other Property, Plant &amp; Equipment Expenses</t>
  </si>
  <si>
    <t>Network Operations Expenses</t>
  </si>
  <si>
    <t>6531</t>
  </si>
  <si>
    <t>Power</t>
  </si>
  <si>
    <t>6532</t>
  </si>
  <si>
    <t>Network Administration</t>
  </si>
  <si>
    <t>6533</t>
  </si>
  <si>
    <t>Testing</t>
  </si>
  <si>
    <t>6534</t>
  </si>
  <si>
    <t>Plant Operations Administration</t>
  </si>
  <si>
    <t>6535</t>
  </si>
  <si>
    <t>Engineering</t>
  </si>
  <si>
    <t>6530</t>
  </si>
  <si>
    <t>Network Operations Expense</t>
  </si>
  <si>
    <t>6540</t>
  </si>
  <si>
    <t>Access Expense</t>
  </si>
  <si>
    <t>Depreciation &amp; Amortization Expenses</t>
  </si>
  <si>
    <t>6561</t>
  </si>
  <si>
    <t>Depreciation-TPIS</t>
  </si>
  <si>
    <t>6562</t>
  </si>
  <si>
    <t>Depreciation-Property Held for Future Tel.. Use</t>
  </si>
  <si>
    <t>6563</t>
  </si>
  <si>
    <t>Amortization-Tangible</t>
  </si>
  <si>
    <t>6564</t>
  </si>
  <si>
    <t>Amortization-Intangible</t>
  </si>
  <si>
    <t>6565</t>
  </si>
  <si>
    <t>Amortization-Other</t>
  </si>
  <si>
    <t>6560</t>
  </si>
  <si>
    <t>Total Plant Nonspecific Operations Expense</t>
  </si>
  <si>
    <t>223-91</t>
  </si>
  <si>
    <t>68</t>
  </si>
  <si>
    <t>6611</t>
  </si>
  <si>
    <t>Product Management</t>
  </si>
  <si>
    <t>69</t>
  </si>
  <si>
    <t>6612</t>
  </si>
  <si>
    <t>Sales</t>
  </si>
  <si>
    <t>70</t>
  </si>
  <si>
    <t>6613</t>
  </si>
  <si>
    <t>Product Advertising</t>
  </si>
  <si>
    <t>71</t>
  </si>
  <si>
    <t>6610</t>
  </si>
  <si>
    <t>Services</t>
  </si>
  <si>
    <t>6621</t>
  </si>
  <si>
    <t>Call Completion Services</t>
  </si>
  <si>
    <t>6622.1</t>
  </si>
  <si>
    <t>Number Services-Directory Assistance</t>
  </si>
  <si>
    <t>74</t>
  </si>
  <si>
    <t>6622.2</t>
  </si>
  <si>
    <t>Number Services-Directory Publishing</t>
  </si>
  <si>
    <t>75</t>
  </si>
  <si>
    <t>6623.1</t>
  </si>
  <si>
    <t>Customer Services-Order Processing &amp; Instruction</t>
  </si>
  <si>
    <t>76</t>
  </si>
  <si>
    <t>6623.2</t>
  </si>
  <si>
    <t>Customer Services-Billing and Collections</t>
  </si>
  <si>
    <t>6623.3</t>
  </si>
  <si>
    <t>Customer Services-Public Telephone Expenses</t>
  </si>
  <si>
    <t>6620</t>
  </si>
  <si>
    <t>Total Customer Operations Expense</t>
  </si>
  <si>
    <t>Corporate Operations Expense</t>
  </si>
  <si>
    <t>Executive and Planning</t>
  </si>
  <si>
    <t>6711</t>
  </si>
  <si>
    <t>Executive</t>
  </si>
  <si>
    <t>81</t>
  </si>
  <si>
    <t>6712</t>
  </si>
  <si>
    <t>Planning</t>
  </si>
  <si>
    <t>82</t>
  </si>
  <si>
    <t>6710</t>
  </si>
  <si>
    <t>General &amp; Administrative</t>
  </si>
  <si>
    <t>83</t>
  </si>
  <si>
    <t>6721</t>
  </si>
  <si>
    <t>Accounting &amp; Finance</t>
  </si>
  <si>
    <t>84</t>
  </si>
  <si>
    <t>6722</t>
  </si>
  <si>
    <t>External Relations</t>
  </si>
  <si>
    <t>85</t>
  </si>
  <si>
    <t>6723</t>
  </si>
  <si>
    <t>Human Resources</t>
  </si>
  <si>
    <t>86</t>
  </si>
  <si>
    <t>6724</t>
  </si>
  <si>
    <t>Information Management</t>
  </si>
  <si>
    <t>87</t>
  </si>
  <si>
    <t>6725</t>
  </si>
  <si>
    <t>Legal</t>
  </si>
  <si>
    <t>88</t>
  </si>
  <si>
    <t>6726</t>
  </si>
  <si>
    <t>Procurement</t>
  </si>
  <si>
    <t>89</t>
  </si>
  <si>
    <t>6727</t>
  </si>
  <si>
    <t>Research and Development</t>
  </si>
  <si>
    <t>90</t>
  </si>
  <si>
    <t>6728</t>
  </si>
  <si>
    <t>Other General &amp; Administrative</t>
  </si>
  <si>
    <t>91</t>
  </si>
  <si>
    <t>6720</t>
  </si>
  <si>
    <t>92</t>
  </si>
  <si>
    <t>6790</t>
  </si>
  <si>
    <t>Provision for Uncollectible Notes Receivable</t>
  </si>
  <si>
    <t>93</t>
  </si>
  <si>
    <t>Total Corporate Operations Expenses</t>
  </si>
  <si>
    <t>94</t>
  </si>
  <si>
    <t>TOTAL OPERATING EXPENSES</t>
  </si>
  <si>
    <t>45. TAXES CHARGED DURING YEAR</t>
  </si>
  <si>
    <t>45. TAXES CHARGED DURING YEAR (Continued)</t>
  </si>
  <si>
    <t>Show the account distribution of total taxes charged to operations and to other final accounts during the year. Taxes</t>
  </si>
  <si>
    <t>For any tax which it was necessary to apportion to more than one of the accounts shown, state hereunder the basis of</t>
  </si>
  <si>
    <t>charged to Account 7240 must be separated into intrastate and interstate operations.</t>
  </si>
  <si>
    <t>apportioning such tax.</t>
  </si>
  <si>
    <t>Do not include gasoline and other sales taxes which have been charged to accounts to which was charged the material</t>
  </si>
  <si>
    <t>Taxes not includable in the accounts listed below should be itemized in column (l) along with the applicable account to</t>
  </si>
  <si>
    <t>on which the tax was levied.</t>
  </si>
  <si>
    <t>be charged indicated in column (k).</t>
  </si>
  <si>
    <t>For taxes charged to telecommunications plant, show only the number of the appropriate balance sheet plant account.</t>
  </si>
  <si>
    <t>Itemize significant amounts included under the "Other" caption in column (a).  Class A companies must itemize</t>
  </si>
  <si>
    <t>individual charges greater than $1,000,000, and Class B companies must itemize amounts greater than $25,000.</t>
  </si>
  <si>
    <t>Total taxes</t>
  </si>
  <si>
    <t>Kind of Tax</t>
  </si>
  <si>
    <t>charged</t>
  </si>
  <si>
    <t>during year</t>
  </si>
  <si>
    <t>Interstate</t>
  </si>
  <si>
    <t>Federal Taxes:</t>
  </si>
  <si>
    <t>FICA-Contribution</t>
  </si>
  <si>
    <t>Unemployment</t>
  </si>
  <si>
    <t>Other: FCC Reg Fees</t>
  </si>
  <si>
    <t xml:space="preserve">       Total</t>
  </si>
  <si>
    <t>XXXXXXX</t>
  </si>
  <si>
    <t>State Taxes:</t>
  </si>
  <si>
    <t>Franchise-Gross Income-186a</t>
  </si>
  <si>
    <t>Franch.-Gross Inc.-Access Charges</t>
  </si>
  <si>
    <t>Franchise-Gross Earnings-184</t>
  </si>
  <si>
    <t>Franchise-Excess Div.-186</t>
  </si>
  <si>
    <t>Temporary Surcharges-</t>
  </si>
  <si>
    <t xml:space="preserve">   Sec. 186a (Gross Income)</t>
  </si>
  <si>
    <t xml:space="preserve">   Sec. 184  (Gross Earnings) </t>
  </si>
  <si>
    <t xml:space="preserve">   Sec. 184   (Gross Earnings)</t>
  </si>
  <si>
    <t xml:space="preserve">   Sec. 186  ( Excess Dividend)</t>
  </si>
  <si>
    <t xml:space="preserve">   Sec. 186   ( Excess Dividend)</t>
  </si>
  <si>
    <t>MTA Surcharge</t>
  </si>
  <si>
    <t>Unemployment Insurance</t>
  </si>
  <si>
    <t>Disability Insurance</t>
  </si>
  <si>
    <t>Sales and Use</t>
  </si>
  <si>
    <t>Local Taxes:</t>
  </si>
  <si>
    <t>Real Estate</t>
  </si>
  <si>
    <t>Special Franchise</t>
  </si>
  <si>
    <t>Municipal Gross Income</t>
  </si>
  <si>
    <t>NYC-Spec. Franchise</t>
  </si>
  <si>
    <t>Other (list):</t>
  </si>
  <si>
    <t xml:space="preserve">       Totals</t>
  </si>
  <si>
    <t xml:space="preserve"> XXXXXXX</t>
  </si>
  <si>
    <t>46. MISCELLANEOUS TAX REFUNDS</t>
  </si>
  <si>
    <t xml:space="preserve">Report below particulars concerning all tax refunds received or used as a reduction of taxes payable during the </t>
  </si>
  <si>
    <t xml:space="preserve">year which are not more than $1.5 million or do not exceed $1,000 and 0.2% of the utility's operating revenues. </t>
  </si>
  <si>
    <t xml:space="preserve">This information is requested in compliance with Section 89.3, Notification Concerning Tax Refunds, of 16 </t>
  </si>
  <si>
    <t xml:space="preserve">NYCRR.  This report shall be inapplicable to ordinary operating refunds that are not attributable to negotiation </t>
  </si>
  <si>
    <t xml:space="preserve">or to new legislation, adjudication, or rulemaking (such as refunds for overpayment of estimated taxes, and </t>
  </si>
  <si>
    <t>carrybacks of net operating losses and investment tax credits).</t>
  </si>
  <si>
    <t xml:space="preserve">In determining whether a refund exceeds 0.2% of operating revenues for purposes of this report, the operating </t>
  </si>
  <si>
    <t>revenues of a telecommunication utility shall not include interstate revenues.</t>
  </si>
  <si>
    <t>In determining whether a refund meets the criteria stated in Instruction 1 above, multiple refunds shall be treated</t>
  </si>
  <si>
    <t>as a single refund if they share a common cause such as a common act of negotiation, legislation, adjudication</t>
  </si>
  <si>
    <t xml:space="preserve">or rulemaking.  In this report, the utility also shall either propose a method of distributing to its customers the </t>
  </si>
  <si>
    <t>entire amount refunded or show why it should not make such a distribution.</t>
  </si>
  <si>
    <t>47. RECONCILIATION OF REPORTED NET INCOME WITH TAXABLE INCOME</t>
  </si>
  <si>
    <t>FOR FEDERAL INCOME TAXES</t>
  </si>
  <si>
    <t xml:space="preserve">Report hereunder a reconciliation of reported net income for the year with taxable income used in computing </t>
  </si>
  <si>
    <t xml:space="preserve">Federal Income tax accruals and show computation of such tax accruals.  The reconciliation shall be submitted </t>
  </si>
  <si>
    <t>even though there is no taxable income for the year.  Descriptions should clearly indicate the nature</t>
  </si>
  <si>
    <t>of each reconciling amount.</t>
  </si>
  <si>
    <t>If the telecommunication company is a member of a group which files a consolidated Federal tax return,</t>
  </si>
  <si>
    <t>reconcile reported net income with taxable net income as if a separate return were to be filed, indicating,</t>
  </si>
  <si>
    <t>however, intercompany amounts to be eliminated in such consolidated return.  State names of</t>
  </si>
  <si>
    <t>group members, tax assigned to each group member, and basis of allocation, assignment, or sharing of the</t>
  </si>
  <si>
    <t>consolidated tax among the group members.</t>
  </si>
  <si>
    <t xml:space="preserve"> Net Income for the Year per Income Statement (Schedule 12, line 48)</t>
  </si>
  <si>
    <t xml:space="preserve"> Income Taxes Accrued:</t>
  </si>
  <si>
    <t>xxxxxxxxxxxx</t>
  </si>
  <si>
    <t xml:space="preserve"> Less: Nonregulated Income</t>
  </si>
  <si>
    <t xml:space="preserve"> Other reconciling amounts (list first additional income and unallowable deductions,</t>
  </si>
  <si>
    <t xml:space="preserve"> followed by additional deductions and nontaxable income):</t>
  </si>
  <si>
    <t>Additional Income &amp; Unallowable Deductions:</t>
  </si>
  <si>
    <t>Book Depreciation in Excess of Tax Depreciation</t>
  </si>
  <si>
    <t>Capitalized Expenses</t>
  </si>
  <si>
    <t>Capitalized Interest</t>
  </si>
  <si>
    <t>All Other</t>
  </si>
  <si>
    <t>Additional Deductions &amp; Non-Taxable Income:</t>
  </si>
  <si>
    <t>Tax Depreciation in Excess of Book Depreciation</t>
  </si>
  <si>
    <t>Interest Charged Construction</t>
  </si>
  <si>
    <t>Plant Retirements</t>
  </si>
  <si>
    <t xml:space="preserve"> Federal tax net income</t>
  </si>
  <si>
    <t xml:space="preserve"> Computation of tax:</t>
  </si>
  <si>
    <t>Federal Tax @ 35%</t>
  </si>
  <si>
    <t>Deferred Tax True-up</t>
  </si>
  <si>
    <t>Accrual Adjustment</t>
  </si>
  <si>
    <t>Misc Adjustment</t>
  </si>
  <si>
    <t>Computed Federal Income Tax</t>
  </si>
  <si>
    <t>73-A</t>
  </si>
  <si>
    <t>73-B</t>
  </si>
  <si>
    <t>Print continuation sheets as needed.</t>
  </si>
  <si>
    <t>48. SPECIAL CHARGES</t>
  </si>
  <si>
    <t xml:space="preserve"> Report below all expenditures incurred during the year for the purpose of lobbying (see paragraph (1) of account</t>
  </si>
  <si>
    <t xml:space="preserve"> in USOA); contributions for charitable, social or community welfare purposes; penalties and fines paid</t>
  </si>
  <si>
    <t xml:space="preserve"> on account of violations of statutes; and abandoned construction projects.  Amounts of less than $25,000</t>
  </si>
  <si>
    <t xml:space="preserve"> may be grouped by subsidiary categories for each of the items for Class A companies and less than  $2,000</t>
  </si>
  <si>
    <t xml:space="preserve"> for Class B companies. This schedule is optional for companies whose total for line 45 is less than 10% of</t>
  </si>
  <si>
    <t xml:space="preserve"> Operating Expenses excluding Depreciation.</t>
  </si>
  <si>
    <t>Contributions</t>
  </si>
  <si>
    <t>Penalties</t>
  </si>
  <si>
    <t>49. OTHER INTEREST DEDUCTIONS</t>
  </si>
  <si>
    <t xml:space="preserve">1.   From each affiliated company to which interest on debt was incurred during the year  show the amount and </t>
  </si>
  <si>
    <t xml:space="preserve">      interest rate respectively for (a) advances on notes, (b) advances on open account, (c) notes payable, and </t>
  </si>
  <si>
    <t xml:space="preserve">      (e) other debt, and total interest.  Explain the nature of the other debt on which interest was incurred</t>
  </si>
  <si>
    <t xml:space="preserve">      during the year.</t>
  </si>
  <si>
    <t xml:space="preserve">2.  Report the amount and interest rate for each class of debt on which other interest charges were incurred </t>
  </si>
  <si>
    <t xml:space="preserve">     during the year.</t>
  </si>
  <si>
    <t>Account 7540.1  Other Interest Deductions-Affiliated Companies</t>
  </si>
  <si>
    <t>Total Other Interest Deductions-Affiliated Companies</t>
  </si>
  <si>
    <t xml:space="preserve">Account 7540.2  Other Interest Deductions </t>
  </si>
  <si>
    <t>PSC Imposed OPEB Internal Reserve Interest</t>
  </si>
  <si>
    <t xml:space="preserve">                  Total Other Interest Deductions</t>
  </si>
  <si>
    <t>50. OTHER NONOPERATING INCOME</t>
  </si>
  <si>
    <t>Give the nature and source of each item recorded in this account, before taxes, and the amount thereof for the year.</t>
  </si>
  <si>
    <t xml:space="preserve">Amounts of less than $25,000 may be grouped by subsidiary categories for each of the items for Class A companies and </t>
  </si>
  <si>
    <t>less than $2,000 for Class B companies. This schedule is optional for companies whose total for line 45 is less than 10%</t>
  </si>
  <si>
    <t>of Operating Expenses excluding Depreciation.</t>
  </si>
  <si>
    <t>OPEB Pension Interest</t>
  </si>
  <si>
    <t xml:space="preserve">Total  </t>
  </si>
  <si>
    <t>51. EXTRAORDINARY ITEMS</t>
  </si>
  <si>
    <t>Show in column (a), separately by accounts, a brief description of each item in accounts 7610, Extraordinary Income Credits, and 7620,</t>
  </si>
  <si>
    <t>Extraordinary Income Charges.  Report the applicable income tax effect in column (d).</t>
  </si>
  <si>
    <t>For each item, cite the date of Commission approval and authorization (e.g. Case or Docket No.).   Also, see section 661.17 of the</t>
  </si>
  <si>
    <t>Uniform System of Accounts.</t>
  </si>
  <si>
    <t>Tax Effect Incl. in</t>
  </si>
  <si>
    <t>Debit Amounts</t>
  </si>
  <si>
    <t>Credit Amounts</t>
  </si>
  <si>
    <t>Totals</t>
  </si>
  <si>
    <t>51A. CONTINGENT LIABILITIES</t>
  </si>
  <si>
    <t>Describe in column (e) the details of all contingent liabilities.</t>
  </si>
  <si>
    <t>In columns (f) through (i) report the accounts used to record the contingent liabilities and the amounts.</t>
  </si>
  <si>
    <t>For each item, cite the date of Commission approval and authorization (e.g. Case or Docket No.). Also, see section 661.17 of the</t>
  </si>
  <si>
    <t xml:space="preserve">Total       </t>
  </si>
  <si>
    <t xml:space="preserve">  X X X</t>
  </si>
  <si>
    <t>53. Employee Protective Plans</t>
  </si>
  <si>
    <t>Report a summary of each employee program in effect at any time during the year.  This schedule is intended</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</si>
  <si>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</si>
  <si>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</si>
  <si>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</si>
  <si>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</si>
  <si>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</si>
  <si>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</si>
  <si>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 xml:space="preserve">2.  whether the benefits are provided through an insurance carrier or directly by the company.  </t>
  </si>
  <si>
    <t>3.  the total cost for the year.</t>
  </si>
  <si>
    <t>Note:  If any important change is made with respect to any such plan during the year, give brief particulars.</t>
  </si>
  <si>
    <t>Pension-FAS 87 (8000.030)</t>
  </si>
  <si>
    <t>Medical Insurance (8000.010)</t>
  </si>
  <si>
    <t>Benefit Outsourcing (8000.010)</t>
  </si>
  <si>
    <t>Benefit Outsourcing (8000.315)</t>
  </si>
  <si>
    <t>Dental Insurance (8000.011)</t>
  </si>
  <si>
    <t>Vision Insurance (8000.014)</t>
  </si>
  <si>
    <t>Workmen's Compensation (8000.160)</t>
  </si>
  <si>
    <t>Post Retire Bene-FAS 106 (8000.020)</t>
  </si>
  <si>
    <t>401K Company match (8000.040)</t>
  </si>
  <si>
    <t>Long Term Disability Insurance (8000.017)</t>
  </si>
  <si>
    <t>Taft Hartley Expense (8000.310)</t>
  </si>
  <si>
    <t>Life Insurance (8000.012)</t>
  </si>
  <si>
    <t>Total Employee Protective Plans</t>
  </si>
  <si>
    <t>53. Employee Protective Plans (Continued)</t>
  </si>
  <si>
    <t>54. ANALYSIS OF PENSION COST</t>
  </si>
  <si>
    <t>54. ANALYSIS OF PENSION COST (Continued)</t>
  </si>
  <si>
    <t>On lines 1-21 report the terms of the Pension Plan for the holding company or parent company; on lines 22-32 report</t>
  </si>
  <si>
    <t xml:space="preserve">details for the reporting company.  If the reporting company has more than one pension plan, report each using separate </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</si>
  <si>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</si>
  <si>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</si>
  <si>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</si>
  <si>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</si>
  <si>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</si>
  <si>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Report on line 2 the actuarial present value of all benefits attributed to employee service  up to a specific  date, based on the</t>
  </si>
  <si>
    <t>Accumulated Benefit Obligation</t>
  </si>
  <si>
    <t xml:space="preserve">terms of the plan including salary progression factor for final pay and career average pay plans. </t>
  </si>
  <si>
    <t>Projected Benefit Obligation</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</si>
  <si>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</si>
  <si>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</si>
  <si>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</si>
  <si>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</si>
  <si>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</si>
  <si>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Unrecognized Prior Service Costs</t>
  </si>
  <si>
    <t>Report on Line 9 the expected long-term return on plan assets.</t>
  </si>
  <si>
    <t>Unrecognized Gains or (Losses)</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</si>
  <si>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</si>
  <si>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</si>
  <si>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</si>
  <si>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</si>
  <si>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Report on lines 19 thru 21 and lines 29 thru 32 the number of persons covered by the plan at the BEGINNING  of the policy</t>
  </si>
  <si>
    <t>Expected Long-Term Rate of Return on Assets</t>
  </si>
  <si>
    <t>year.</t>
  </si>
  <si>
    <t>Salary Progression Rate (if applicable)</t>
  </si>
  <si>
    <t xml:space="preserve"> Report on line lines 21 and 32 the numbers of persons having vested pension rights but who are no longer employed by the</t>
  </si>
  <si>
    <t>Net Periodic Pension Cost:</t>
  </si>
  <si>
    <t>company and not yet drawing a pension allowance.</t>
  </si>
  <si>
    <t>Service Cost</t>
  </si>
  <si>
    <t>On line 22, the term "Minimum Required Contribution" shall mean the payment by the employer to its employees' pension</t>
  </si>
  <si>
    <t>Interest Cost</t>
  </si>
  <si>
    <t>fund necessary to meet the requirement set forth in the Employee Retirement Income Security Act of 1974.</t>
  </si>
  <si>
    <t>Actual Return on Plan Assets [(Gain) or Loss]</t>
  </si>
  <si>
    <t>On line 24, the term "Maximum Amount Deductible" shall mean the amount of pension expense that is allowable under</t>
  </si>
  <si>
    <t>Deferral of Asset Gain or (Loss)</t>
  </si>
  <si>
    <t>Section 415 of the Internal Revenue Code.</t>
  </si>
  <si>
    <t>Amortization of Transition Amount</t>
  </si>
  <si>
    <t>Report on line 26 the dollar amount applicable to the reporting company which has been included in the amount on line 18.</t>
  </si>
  <si>
    <t>Amortization of Unrecognized Prior Service Cost</t>
  </si>
  <si>
    <t>13.</t>
  </si>
  <si>
    <t>Report on line 27 the dollar amount included on line 26 which has been capitalized.</t>
  </si>
  <si>
    <t>Amortization of Gains or Losses</t>
  </si>
  <si>
    <t>Total Pension Cost</t>
  </si>
  <si>
    <t>Number of Active Employees Covered by Plan</t>
  </si>
  <si>
    <t>For the above plan, specify and explain in the space below any accounting changes or changes in assumptions or elected</t>
  </si>
  <si>
    <t>Number of Retired Employees Covered by Plan</t>
  </si>
  <si>
    <t>options made during the reporting year.  Quantify the effects of each such revision on each of the amounts reported on</t>
  </si>
  <si>
    <t>Number of Previous Employees Vested but Not Retired</t>
  </si>
  <si>
    <t>page 85.  Use a separate insert sheet if more space is required.</t>
  </si>
  <si>
    <t>REPORTING COMPANY</t>
  </si>
  <si>
    <t>Minimum Required Contribution</t>
  </si>
  <si>
    <t>Actual Contribution*</t>
  </si>
  <si>
    <t>Maximum Amount Deductible*</t>
  </si>
  <si>
    <t>Benefit Payments</t>
  </si>
  <si>
    <t>Pension Cost Capitalized</t>
  </si>
  <si>
    <t>Accumulated Pension Asset/Liability at Close of Year</t>
  </si>
  <si>
    <t>Total Number of Company Employees at Beginning of Policy Year</t>
  </si>
  <si>
    <t>Number of Active Employees Covered by Plan.</t>
  </si>
  <si>
    <t>Number of Retired Employees Covered by Plan.</t>
  </si>
  <si>
    <t>Number of Previous Employees Vested but Not Retired.</t>
  </si>
  <si>
    <t xml:space="preserve"> *  Specify in the space below the reason(s) for any difference between the amounts reported</t>
  </si>
  <si>
    <t xml:space="preserve">     on lines 23(b) and 24(b).</t>
  </si>
  <si>
    <t>NYPSC 223-95</t>
  </si>
  <si>
    <t>84-A</t>
  </si>
  <si>
    <t>55.  ANALYSIS OF PENSION SETTLEMENTS, CURTAILMENTS, AND TERMINATIONS</t>
  </si>
  <si>
    <t>55. 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</si>
  <si>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</si>
  <si>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or they qualified as</t>
  </si>
  <si>
    <t>ESTIMATE OF SETTLEMENT GAIN OR LOSS</t>
  </si>
  <si>
    <t>"small settlements" under SFAS-88 and the company elected not to recognize the gain or loss, state "none" on line 5 and</t>
  </si>
  <si>
    <t>complete the applicable sections on the bottom of the form.  Use separate forms to report the effect of each event and, if</t>
  </si>
  <si>
    <t>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</si>
  <si>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</si>
  <si>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</si>
  <si>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</si>
  <si>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</si>
  <si>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</si>
  <si>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</si>
  <si>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</si>
  <si>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</si>
  <si>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 xml:space="preserve">      d. an event that significantly reduces the expected of years future service for present employees who are entitled</t>
  </si>
  <si>
    <t xml:space="preserve">     Expected return   </t>
  </si>
  <si>
    <t xml:space="preserve">           to receive benefits from that plan or that  eliminates the accrual of benefits for some or all of the future services</t>
  </si>
  <si>
    <t xml:space="preserve">     Gain or (loss): (3)-(4)</t>
  </si>
  <si>
    <t xml:space="preserve">           of a significant number of those employees.</t>
  </si>
  <si>
    <t xml:space="preserve">Year-to-date liability gain or (loss): </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</si>
  <si>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</si>
  <si>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</si>
  <si>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</si>
  <si>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</si>
  <si>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basis points</t>
  </si>
  <si>
    <t>Annual Report.</t>
  </si>
  <si>
    <t xml:space="preserve">     Percentage decrease in PBO for each 100 basis-point increase in the discount rate</t>
  </si>
  <si>
    <t xml:space="preserve">     Liability gain or (loss): {(6) x (7) x (8)} x 100 -- see instructions</t>
  </si>
  <si>
    <t>In line 1-15 report activities for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</si>
  <si>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</si>
  <si>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</si>
  <si>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</si>
  <si>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</si>
  <si>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</si>
  <si>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</si>
  <si>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</si>
  <si>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</si>
  <si>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</si>
  <si>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</si>
  <si>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</si>
  <si>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</si>
  <si>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</si>
  <si>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</si>
  <si>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</si>
  <si>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</si>
  <si>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</si>
  <si>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</si>
  <si>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</si>
  <si>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</si>
  <si>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17.</t>
  </si>
  <si>
    <t>Report on line 3 the actual return on plan assets (the sum of investment income and appreciation).</t>
  </si>
  <si>
    <t xml:space="preserve">     Gain or (loss) after provision for income tax: 16 x [100% - (17)]</t>
  </si>
  <si>
    <t>18.</t>
  </si>
  <si>
    <t>Report on line 4 the expected return on plan assets (a component of the current-year expense calculation, which should</t>
  </si>
  <si>
    <t>be prorated for the elapsed portion of the current year).</t>
  </si>
  <si>
    <t>Explain the basis of allocation used to derive the amount reported on line 16 from that reported on line 15:</t>
  </si>
  <si>
    <t xml:space="preserve">Report on line 6 the Pension Benefit Obligation (PBO) updated from the previous year-end figure to the settlement date. </t>
  </si>
  <si>
    <t>This amount should reflect the addition of a pro rata portion of the service cost and interest cost and the subtraction of</t>
  </si>
  <si>
    <t>benefit payments.  It should also reflect any plan changes made during the year.</t>
  </si>
  <si>
    <t>For the amount reported on line 16 specify:</t>
  </si>
  <si>
    <t xml:space="preserve">  a. the amount recorded as income for the current year</t>
  </si>
  <si>
    <t>Convert the basis points and percentages reported on line 7 and 8 to their decimal equivalents before entering them in the</t>
  </si>
  <si>
    <t xml:space="preserve">  b. the amount deferred on the balance sheet</t>
  </si>
  <si>
    <t xml:space="preserve">formula on line 9. </t>
  </si>
  <si>
    <t xml:space="preserve">  c. amortization period for the deferred amount (specify beginning and ending dates).</t>
  </si>
  <si>
    <t>Report on line 17 the applicable Federal income tax rate.  Although no tax is currently payable on the gain and loss, it should</t>
  </si>
  <si>
    <t xml:space="preserve">Briefly describe the event (e.g., settlement, curtailment or termination with short description of the change) and the date of </t>
  </si>
  <si>
    <t>be reflected because it represents a reduction of future pretax pension expense.</t>
  </si>
  <si>
    <t>its occurrence.</t>
  </si>
  <si>
    <t>State separately below for each reportable event having occurred since the company's initial compliance with SFAS-87, and for</t>
  </si>
  <si>
    <t>which amortization of deferred gains or losses was not completed by December 31 of last year, the (1) type of event, e.g.</t>
  </si>
  <si>
    <t>If the event involves the purchase of an annuity contract(s), state whether they are participating or nonparticipating</t>
  </si>
  <si>
    <t>settlement or curtailment, (2) date of occurrence, (3) amount of gain or loss originally deferred, (4) period of amortization</t>
  </si>
  <si>
    <t>contracts.  If they are participating, explain the terms and state the cost difference between the contract(s) purchased and</t>
  </si>
  <si>
    <t>specified by beginning and ending dates, and (5) amount of the current year's amortization.</t>
  </si>
  <si>
    <t>identical contracts without the participating feature.</t>
  </si>
  <si>
    <t>If the event qualified as a "small settlement" under SFAS 88, and the company elected not to recognize the gain or loss, state:</t>
  </si>
  <si>
    <t xml:space="preserve">   a. number of employees affected</t>
  </si>
  <si>
    <t xml:space="preserve">   b. the cost of the settlement</t>
  </si>
  <si>
    <t xml:space="preserve">   c. the amount of PBO settled</t>
  </si>
  <si>
    <t>86-A</t>
  </si>
  <si>
    <t>56. ANALYSIS OF OPEB COSTS, FUNDING, AND DEFERRALS</t>
  </si>
  <si>
    <t>Report on Pages 88 through 91, the requested data concerning Postretirement Benefits Other than Pensions</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</si>
  <si>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</si>
  <si>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</si>
  <si>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</si>
  <si>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</si>
  <si>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</si>
  <si>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</si>
  <si>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</si>
  <si>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</si>
  <si>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</si>
  <si>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</si>
  <si>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</si>
  <si>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</si>
  <si>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</si>
  <si>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</si>
  <si>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</si>
  <si>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</si>
  <si>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</si>
  <si>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</si>
  <si>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</si>
  <si>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</si>
  <si>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</si>
  <si>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</si>
  <si>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</si>
  <si>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</si>
  <si>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</si>
  <si>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</si>
  <si>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</si>
  <si>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</si>
  <si>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</si>
  <si>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The amount reported on Line 24 is to include the amortization of gains and losses arising from changes in</t>
  </si>
  <si>
    <t>assumptions.</t>
  </si>
  <si>
    <t>For each plan, specify and explain in the space below any accounting changes or changes in assumptions or elected</t>
  </si>
  <si>
    <t>options made during the reporting year.  Quantify the effects of each revision on each of the amounts reported on</t>
  </si>
  <si>
    <t>Page 89.  Use a separate insert sheet if more space is necessary.</t>
  </si>
  <si>
    <t>223-93</t>
  </si>
  <si>
    <t>56A. ANALYSIS OF OPEB COSTS, FUNDING AND DEFERRALS  (Continued)</t>
  </si>
  <si>
    <t>Company</t>
  </si>
  <si>
    <t>ANALYSIS OF OPEB COSTS</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</si>
  <si>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</si>
  <si>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</si>
  <si>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</si>
  <si>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</si>
  <si>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</si>
  <si>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</si>
  <si>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</si>
  <si>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</si>
  <si>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Other Plan Assets (Specify ....................................)</t>
  </si>
  <si>
    <t>Unrecognized Transition Obligation</t>
  </si>
  <si>
    <t>Gains or (Losses) Unrecognized in Market Related Value of Assets</t>
  </si>
  <si>
    <t>NYS Jurisdiction Internal Reserve Balance Subject to Accrual of Interest (net of tax)</t>
  </si>
  <si>
    <t>Date of Valuation for Amounts Reported on Lines 1 - 12.</t>
  </si>
  <si>
    <t>Discount Rate</t>
  </si>
  <si>
    <t>Expected Long-Term Rate of Return on Assets (Exterior Fund)</t>
  </si>
  <si>
    <t>N/A</t>
  </si>
  <si>
    <t>Interest Rate Applied to NYS Jurisdiction Internal Reserve Balance</t>
  </si>
  <si>
    <t>NET PERIODIC OPEB COST</t>
  </si>
  <si>
    <t>Actual Return on Plan Assets [ (Gain) or Loss ]</t>
  </si>
  <si>
    <t>Amortization of (Gains) or Losses from Earlier Periods</t>
  </si>
  <si>
    <t xml:space="preserve">(Gain) or Loss Due to a Temporary Deviation From a Substantive Plan </t>
  </si>
  <si>
    <t xml:space="preserve">          Net Periodic OPEB Cost</t>
  </si>
  <si>
    <t>56B. ANALYSIS OF OPEB COSTS, FUNDING AND DEFERRALS (Continued)</t>
  </si>
  <si>
    <t>Report on Line 3 items such as transfers of excess pension funds from the company's pension trust fund to an account set up under Section401 (h) of the Internal Revenue Code.</t>
  </si>
  <si>
    <t>Report on Line 5 items of income (e.g., dividends and interest).</t>
  </si>
  <si>
    <t>The amount reported on Line 9 should be the same amount as that reported on Line 4 on Page 89.</t>
  </si>
  <si>
    <t xml:space="preserve">(b)   </t>
  </si>
  <si>
    <t>EXTERNALLY HELD OPEB DEDICATED FUNDS OR TRUSTS</t>
  </si>
  <si>
    <t>Fair Value of Plan Assets at Beginning of Period</t>
  </si>
  <si>
    <t>Contributions to the Fund:</t>
  </si>
  <si>
    <t xml:space="preserve">     Deposits of Company Funds</t>
  </si>
  <si>
    <t xml:space="preserve">     Transfers from Pension Related Funds</t>
  </si>
  <si>
    <t xml:space="preserve">     Other  *</t>
  </si>
  <si>
    <t xml:space="preserve">Income or (Loss) Earned on Fund Assets </t>
  </si>
  <si>
    <t>Capital Appreciation or (Depreciation) of Fund Assets</t>
  </si>
  <si>
    <t>Cost Benefits Paid from the Fund To or For Plan Participants</t>
  </si>
  <si>
    <t>Other Expenses Paid By the Fund **</t>
  </si>
  <si>
    <t xml:space="preserve">Fair Value of Plan Assets at End of the Period </t>
  </si>
  <si>
    <t>*  Specify the source of any amount reported on Line 4.</t>
  </si>
  <si>
    <t>** Specify the type and amount of any expenses reported on Line 8.</t>
  </si>
  <si>
    <t>56C. ANALYSIS OF OPEB COSTS, FUNDING AND DEFERRALS (Continued)</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</si>
  <si>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</si>
  <si>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</si>
  <si>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</si>
  <si>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</si>
  <si>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 to</t>
  </si>
  <si>
    <t>construction, depreciation, nor the rate base allowance related to capitalized OPEB costs) in the company's latest rate proceeding,</t>
  </si>
  <si>
    <t>adjusted to actual Kwh (etc.) sales as per the above Policy Statement.</t>
  </si>
  <si>
    <t>The amount reported on Line 9 less the amount on Line 10 should total the amount reported on Line 5 of Page 89.</t>
  </si>
  <si>
    <t>In certain instances, a portion of the OPEB internal reserve may not be subject to the accrual of interest (e.g., in the company's last rate case,</t>
  </si>
  <si>
    <t>a portion of the reserve may have been used as a rate base reduction).  Report on Line 12 the balance of the reserve, net of its related</t>
  </si>
  <si>
    <t>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</si>
  <si>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</si>
  <si>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 to</t>
  </si>
  <si>
    <t>use for OPEB purposes, and 2)  OPEB expense determined as required therein, are to be deferred for future recovery.   Report on Lines 13</t>
  </si>
  <si>
    <t xml:space="preserve"> through 17 the amounts relating to this requirement. </t>
  </si>
  <si>
    <t>New York State</t>
  </si>
  <si>
    <t>Jurisdiction</t>
  </si>
  <si>
    <t>st</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</si>
  <si>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</si>
  <si>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</si>
  <si>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</si>
  <si>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</si>
  <si>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</si>
  <si>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</si>
  <si>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</si>
  <si>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</si>
  <si>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</si>
  <si>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</si>
  <si>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</si>
  <si>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</si>
  <si>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</si>
  <si>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</si>
  <si>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</si>
  <si>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</si>
  <si>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</si>
  <si>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</si>
  <si>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</si>
  <si>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</si>
  <si>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</si>
  <si>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59. GENERAL SERVICES AND LICENSES,</t>
  </si>
  <si>
    <t>ADVISORY, MANAGEMENT, ENGINEERING, OR PURCHASING SERVICES</t>
  </si>
  <si>
    <t>Respondents shall report all services rendered by or provided to affiliated and nonaffiliated companies under a license</t>
  </si>
  <si>
    <t>agreement, a general service contract, or other arrangement for furnishing of general accounting, advisory, engineering,</t>
  </si>
  <si>
    <t>financial, legal, patent, purchasing or other general services of a continuous nature.</t>
  </si>
  <si>
    <t>Report the valuation method used; tariffed rate or cost.</t>
  </si>
  <si>
    <t>Aggregate all Other Company items under $150,000 for Class A and $50,000 for Class B Telecommunications Companies.</t>
  </si>
  <si>
    <t>For Other Companies, reporting is optional if the sum of such items is less than 5% of Operating Expenses excluding Depreciation.</t>
  </si>
  <si>
    <t>Valuation</t>
  </si>
  <si>
    <t>Service Provided</t>
  </si>
  <si>
    <t>Name of Affiliate or Other Company</t>
  </si>
  <si>
    <t>Method</t>
  </si>
  <si>
    <t>For/To</t>
  </si>
  <si>
    <t>Affiliates: (Provided to Rochester)</t>
  </si>
  <si>
    <t>Citizens Communication Company (Parent)</t>
  </si>
  <si>
    <t>XXXX-XXX-951-75X</t>
  </si>
  <si>
    <t>Executive Mngmt, Legal, Accounting</t>
  </si>
  <si>
    <t>Share Holder Relations, HR Srvc.'s</t>
  </si>
  <si>
    <t>Telcom Sector Central Services</t>
  </si>
  <si>
    <t>XXXX-XXX-956-75X</t>
  </si>
  <si>
    <t>Financial, Regulatory, G/L, A/P, PY, IT</t>
  </si>
  <si>
    <t>XXXX-XXX-957-75X</t>
  </si>
  <si>
    <t>Legal, Engineering, Customer Srvc.</t>
  </si>
  <si>
    <t>Telcom Regional Services</t>
  </si>
  <si>
    <t>XXXX-XXX-961-75X</t>
  </si>
  <si>
    <t>Local Management</t>
  </si>
  <si>
    <t>Telecom Sector Central Services (Territory Costs)</t>
  </si>
  <si>
    <t>XXXX-XXX-966-75X</t>
  </si>
  <si>
    <t>Legal, Engineering, Cust. Srvc.</t>
  </si>
  <si>
    <t>Affiliates:  (Provided from Rochester)</t>
  </si>
  <si>
    <t>Provision of switching equipment</t>
  </si>
  <si>
    <t>To procure switching equipment</t>
  </si>
  <si>
    <t>Cost is price per</t>
  </si>
  <si>
    <t>for Ogden Telephone Company</t>
  </si>
  <si>
    <t>port chg</t>
  </si>
  <si>
    <t>Provision of DSL Network services</t>
  </si>
  <si>
    <t>Contract</t>
  </si>
  <si>
    <t>Provide network services in support</t>
  </si>
  <si>
    <t>of Ogden's DSL service offerings</t>
  </si>
  <si>
    <t>Technical Supervisory Services</t>
  </si>
  <si>
    <t>Direct Charge</t>
  </si>
  <si>
    <t>Management supervision for</t>
  </si>
  <si>
    <t>Ogden Telephone Co.'s Central</t>
  </si>
  <si>
    <t xml:space="preserve">Office technicians </t>
  </si>
  <si>
    <t>Cyber Center Services</t>
  </si>
  <si>
    <t>Provides Cyber Center services for</t>
  </si>
  <si>
    <t>Frontier Comm. Of Rochester</t>
  </si>
  <si>
    <t>Provides secured facilities for</t>
  </si>
  <si>
    <t>customer owned equipment</t>
  </si>
  <si>
    <t>Operator Services</t>
  </si>
  <si>
    <t>Wholesale</t>
  </si>
  <si>
    <t xml:space="preserve">Operator Service / Directory Asst. </t>
  </si>
  <si>
    <t xml:space="preserve">To:  CLEC, Ogden, Highland, </t>
  </si>
  <si>
    <t xml:space="preserve">        Seneca Gorham, &amp; Sylvan Lake.</t>
  </si>
  <si>
    <t>Local Interconnection</t>
  </si>
  <si>
    <t xml:space="preserve">Provides local interconnection </t>
  </si>
  <si>
    <t>between FTR &amp; Frontier Comm.</t>
  </si>
  <si>
    <t>of America</t>
  </si>
  <si>
    <t>Billing &amp; Collection Services</t>
  </si>
  <si>
    <t>5270-215-000-133</t>
  </si>
  <si>
    <t xml:space="preserve">Provides billing and collection </t>
  </si>
  <si>
    <t>5270-515-000-133</t>
  </si>
  <si>
    <t>of America.</t>
  </si>
  <si>
    <t>Aggregate of All Other Items</t>
  </si>
  <si>
    <t>Total Other Companies</t>
  </si>
  <si>
    <t>Total General Services and Licenses</t>
  </si>
  <si>
    <t>91-A</t>
  </si>
  <si>
    <t>91-B</t>
  </si>
  <si>
    <t>91-C</t>
  </si>
  <si>
    <t>61. ACCESS LINES IN SERVICE</t>
  </si>
  <si>
    <t>Access lines are any and all facilities appearing at a customer's premises for which an access line charge is made as provided for</t>
  </si>
  <si>
    <t>in company tariffs.</t>
  </si>
  <si>
    <t>Multi-line business access lines shall include all access lines provided to businesses with two or more lines on the same premises</t>
  </si>
  <si>
    <t>(i.e., two line service, key telephone system services, PBX system  services).</t>
  </si>
  <si>
    <t>Public access lines shall include all access lines provided to serve public coin telephones,  semi-public coin telephones, customer</t>
  </si>
  <si>
    <t>owned coin operated telephones (COCOTS) and credit card telephones.</t>
  </si>
  <si>
    <t>Private Line Circuits are telephone facilities furnished under contracts providing exclusive service, i.e., service not requiring</t>
  </si>
  <si>
    <t>central office switching operations.</t>
  </si>
  <si>
    <t>Number of Access Lines</t>
  </si>
  <si>
    <t>At Beginning</t>
  </si>
  <si>
    <t>At End of</t>
  </si>
  <si>
    <t>Division of Territory</t>
  </si>
  <si>
    <t>Added</t>
  </si>
  <si>
    <t>Discontinued</t>
  </si>
  <si>
    <t>NUMBER AT END OF THE YEAR</t>
  </si>
  <si>
    <t>Access Lines Classified by Type</t>
  </si>
  <si>
    <t>Business</t>
  </si>
  <si>
    <t>Public</t>
  </si>
  <si>
    <t>Residential</t>
  </si>
  <si>
    <t>Mobile</t>
  </si>
  <si>
    <t>Private</t>
  </si>
  <si>
    <t>Single</t>
  </si>
  <si>
    <t>Multi-Line</t>
  </si>
  <si>
    <t>Four or More</t>
  </si>
  <si>
    <t>Circuits</t>
  </si>
  <si>
    <t>(Instr. 2)</t>
  </si>
  <si>
    <t>(Instr. 3)</t>
  </si>
  <si>
    <t>One Party</t>
  </si>
  <si>
    <t>Two Party</t>
  </si>
  <si>
    <t>Parties</t>
  </si>
  <si>
    <t>Lines</t>
  </si>
  <si>
    <t>(Instr. 4)</t>
  </si>
  <si>
    <t>65. DISTRIBUTION OF TOTAL COMPENSATION OF EMPLOYEES</t>
  </si>
  <si>
    <t>Account Group</t>
  </si>
  <si>
    <t xml:space="preserve"> Operating Expenses</t>
  </si>
  <si>
    <t xml:space="preserve"> Telecommunications Plant In Service</t>
  </si>
  <si>
    <t xml:space="preserve"> Telecommunications Plant Under Construction</t>
  </si>
  <si>
    <t xml:space="preserve"> Accumulated Depreciation</t>
  </si>
  <si>
    <t xml:space="preserve"> Other (specify):</t>
  </si>
  <si>
    <t>Clear to Construction - Labor</t>
  </si>
  <si>
    <t>Total Compensation of Officers and Employees</t>
  </si>
  <si>
    <t>65A. NUMBER OF EMPLOYEES</t>
  </si>
  <si>
    <t>Officials and Managerial Assistants</t>
  </si>
  <si>
    <t>Professional and Semiprofessional Employees</t>
  </si>
  <si>
    <t>Business Office and Sales Employees</t>
  </si>
  <si>
    <t>Clerical Employees</t>
  </si>
  <si>
    <t>Operators</t>
  </si>
  <si>
    <t>Construction, Installation and Maintenance Employees</t>
  </si>
  <si>
    <t>Central Office Crafts Employees</t>
  </si>
  <si>
    <t>Installation and Exchange Repair Crafts Employees</t>
  </si>
  <si>
    <t>Line, cable and conduit crafts employees</t>
  </si>
  <si>
    <t>Building, Supplies and Motor Vehicle employees:</t>
  </si>
  <si>
    <t>All Other Employees Not Elsewhere Classified</t>
  </si>
  <si>
    <t>Total Employees</t>
  </si>
  <si>
    <t>For PSC Use Only (Do not Print)</t>
  </si>
  <si>
    <t>Public Service Commission</t>
  </si>
  <si>
    <t>5 Year Book Data</t>
  </si>
  <si>
    <t>COMPARATIVE BALANCE SHEET</t>
  </si>
  <si>
    <t>Annual Report</t>
  </si>
  <si>
    <t>Source</t>
  </si>
  <si>
    <t>Sch 11, Pg 16 (C)</t>
  </si>
  <si>
    <t>Cash and Temporary Cash Investments</t>
  </si>
  <si>
    <t>L1-4</t>
  </si>
  <si>
    <t>Accounts Receivable (Net)</t>
  </si>
  <si>
    <t>L(5,7,8) - L(6,9)</t>
  </si>
  <si>
    <t>Current Deferred Income Taxes</t>
  </si>
  <si>
    <t>L21</t>
  </si>
  <si>
    <t>Other Current Assets</t>
  </si>
  <si>
    <t>(Formula)</t>
  </si>
  <si>
    <t xml:space="preserve">        Total Current Assets</t>
  </si>
  <si>
    <t>L22</t>
  </si>
  <si>
    <t>NON-CURRENT ASSETS</t>
  </si>
  <si>
    <t>L23-26</t>
  </si>
  <si>
    <t>Unamortized Debt Issuance Costs</t>
  </si>
  <si>
    <t>L27</t>
  </si>
  <si>
    <t>Deferred Charges</t>
  </si>
  <si>
    <t>L30-31</t>
  </si>
  <si>
    <t>Other Jurisdictional Assets - Net</t>
  </si>
  <si>
    <t>L32</t>
  </si>
  <si>
    <t>Non-Current Deferred Income Taxes</t>
  </si>
  <si>
    <t>L33</t>
  </si>
  <si>
    <t>Other Non-Current Assets</t>
  </si>
  <si>
    <t xml:space="preserve">        Total Non-Current Assets</t>
  </si>
  <si>
    <t>L 34</t>
  </si>
  <si>
    <t>L42</t>
  </si>
  <si>
    <t>Less:  Accumulated Depreciation and Amort.</t>
  </si>
  <si>
    <t>L43-44</t>
  </si>
  <si>
    <t xml:space="preserve">        Net Regulated Plant</t>
  </si>
  <si>
    <t>Total Assets &amp; Other Debits</t>
  </si>
  <si>
    <t>Sch 11, Pg 17 (C)</t>
  </si>
  <si>
    <t>Accounts Payable</t>
  </si>
  <si>
    <t>L1-2</t>
  </si>
  <si>
    <t>L3-4</t>
  </si>
  <si>
    <t>Advanced Billings</t>
  </si>
  <si>
    <t>L5</t>
  </si>
  <si>
    <t>L6</t>
  </si>
  <si>
    <t>Current Maturities - Long-Term Debt</t>
  </si>
  <si>
    <t>L7-8</t>
  </si>
  <si>
    <t>L11-12</t>
  </si>
  <si>
    <t>Other Current Liabilities</t>
  </si>
  <si>
    <t xml:space="preserve">        Total Current Liabilities</t>
  </si>
  <si>
    <t>L15</t>
  </si>
  <si>
    <t>L23</t>
  </si>
  <si>
    <t>OTHER LIAB. &amp; DEFERRED CREDITS</t>
  </si>
  <si>
    <t>Unamortized ITC</t>
  </si>
  <si>
    <t>L25-26</t>
  </si>
  <si>
    <t>Non-Current Deferred Taxes</t>
  </si>
  <si>
    <t>L27-28</t>
  </si>
  <si>
    <t>L29</t>
  </si>
  <si>
    <t>Other Jurisdictional Differences - Net</t>
  </si>
  <si>
    <t>L30</t>
  </si>
  <si>
    <t>Other Liabilities</t>
  </si>
  <si>
    <t xml:space="preserve">        Total Other Liab. and Def. Credits</t>
  </si>
  <si>
    <t>L31</t>
  </si>
  <si>
    <t>STOCKHOLDER'S EQUITY</t>
  </si>
  <si>
    <t>Common Stock</t>
  </si>
  <si>
    <t>Other Paid in Capital</t>
  </si>
  <si>
    <t>L34-36</t>
  </si>
  <si>
    <t>Retained Earnings</t>
  </si>
  <si>
    <t>Formula</t>
  </si>
  <si>
    <t xml:space="preserve">        Total Stockholder's Equity</t>
  </si>
  <si>
    <t>L40</t>
  </si>
  <si>
    <t>Total Liab. and Stockholder's Equity</t>
  </si>
  <si>
    <t>INCOME STATEMENT</t>
  </si>
  <si>
    <t>OPERATING REVENUES</t>
  </si>
  <si>
    <t>Sch 42, Pg 65 (b)</t>
  </si>
  <si>
    <t>L10</t>
  </si>
  <si>
    <t>Long Distance Network Services</t>
  </si>
  <si>
    <t>Miscellaneous Revenues</t>
  </si>
  <si>
    <t>L41</t>
  </si>
  <si>
    <t>Less:  Uncollectible Revenues</t>
  </si>
  <si>
    <t>L44</t>
  </si>
  <si>
    <t xml:space="preserve">        Total Operating Revenues</t>
  </si>
  <si>
    <t>OPERATING EXPENSES</t>
  </si>
  <si>
    <t>Sch 44, Pg 67 (F)</t>
  </si>
  <si>
    <t>L14</t>
  </si>
  <si>
    <t>L19</t>
  </si>
  <si>
    <t>Central Office Switching</t>
  </si>
  <si>
    <t>L24</t>
  </si>
  <si>
    <t>Central Office Transmission</t>
  </si>
  <si>
    <t>Info. Origination/Termination</t>
  </si>
  <si>
    <t>Cable &amp; Wire Facilities</t>
  </si>
  <si>
    <t>L43</t>
  </si>
  <si>
    <t xml:space="preserve">        Total Plant Specific Operations</t>
  </si>
  <si>
    <t>Sch 44, Pg 69 (F)</t>
  </si>
  <si>
    <t>Other Plant, Property &amp; Equipment</t>
  </si>
  <si>
    <t>L49</t>
  </si>
  <si>
    <t>Network Operations</t>
  </si>
  <si>
    <t>L59</t>
  </si>
  <si>
    <t>L60</t>
  </si>
  <si>
    <t>Depreciation and Amortization</t>
  </si>
  <si>
    <t>L66</t>
  </si>
  <si>
    <t xml:space="preserve">        Total Plant Non-Specific Operations</t>
  </si>
  <si>
    <t>Sch 44, Pg 71 (F)</t>
  </si>
  <si>
    <t>Marketing Expense</t>
  </si>
  <si>
    <t>L71</t>
  </si>
  <si>
    <t>Services Expense</t>
  </si>
  <si>
    <t>L78</t>
  </si>
  <si>
    <t xml:space="preserve">        Total Customer Operations</t>
  </si>
  <si>
    <t>Sch 44, Pg 73 (F)</t>
  </si>
  <si>
    <t>Executive &amp; Planning</t>
  </si>
  <si>
    <t>L82</t>
  </si>
  <si>
    <t>L91</t>
  </si>
  <si>
    <t>Provision - Uncollectible Notes Rec.</t>
  </si>
  <si>
    <t>Less L92</t>
  </si>
  <si>
    <t xml:space="preserve">        Total Corporate Operations</t>
  </si>
  <si>
    <t xml:space="preserve">        Total Operations Expense</t>
  </si>
  <si>
    <t>Sch 12, Pg 20 (C)</t>
  </si>
  <si>
    <t>Other Operating Income &amp; Expenses</t>
  </si>
  <si>
    <t>L9</t>
  </si>
  <si>
    <t>State &amp; Local Income Taxes</t>
  </si>
  <si>
    <t>L12</t>
  </si>
  <si>
    <t>Other Taxes</t>
  </si>
  <si>
    <t>L13</t>
  </si>
  <si>
    <t xml:space="preserve">        Net Operating Income Before FIT</t>
  </si>
  <si>
    <t>Investment Tax Credits - Net</t>
  </si>
  <si>
    <t>Federal Income Taxes</t>
  </si>
  <si>
    <t>L11</t>
  </si>
  <si>
    <t>Provision - Def. Operating Income Taxes - Net</t>
  </si>
  <si>
    <t xml:space="preserve">        Net Operating Income</t>
  </si>
  <si>
    <t>From Above</t>
  </si>
  <si>
    <t>NON-OPERATING INCOME &amp; EXPENSES</t>
  </si>
  <si>
    <t>Dividend Income</t>
  </si>
  <si>
    <t>L17</t>
  </si>
  <si>
    <t>Interest Income</t>
  </si>
  <si>
    <t>L18</t>
  </si>
  <si>
    <t>Income - Sinking and Other Funds</t>
  </si>
  <si>
    <t>Allowance for Funds Used During Construction</t>
  </si>
  <si>
    <t>L20</t>
  </si>
  <si>
    <t>Gains/Losses - Disposal of Property</t>
  </si>
  <si>
    <t>Equity in Earnings of Affiliated Companies</t>
  </si>
  <si>
    <t>Other Non-Operating Income</t>
  </si>
  <si>
    <t>Special Charges</t>
  </si>
  <si>
    <t xml:space="preserve">        Total Non-Operating Income &amp; Expenses</t>
  </si>
  <si>
    <t>NON-OPERATING TAXES</t>
  </si>
  <si>
    <t>L26+L27+L30</t>
  </si>
  <si>
    <t>L28+L29</t>
  </si>
  <si>
    <t xml:space="preserve">        Total Non-Operating Taxes</t>
  </si>
  <si>
    <t>Income Available Before Interest Charges</t>
  </si>
  <si>
    <t>INTEREST CHARGES</t>
  </si>
  <si>
    <t>Interest on Funded Debt</t>
  </si>
  <si>
    <t>L34</t>
  </si>
  <si>
    <t>Other Interest Expense</t>
  </si>
  <si>
    <t xml:space="preserve">        Total Interest Charges</t>
  </si>
  <si>
    <t>L38</t>
  </si>
  <si>
    <t>Income Before Extraordinary &amp; Nonregulated Items</t>
  </si>
  <si>
    <t>Extraordinary &amp; Nonregulated Items</t>
  </si>
  <si>
    <t>Sch 12, Pg 21 (C)</t>
  </si>
  <si>
    <t>Extraordinary Items</t>
  </si>
  <si>
    <t>L46</t>
  </si>
  <si>
    <t>Total Extraordinary &amp; Nonregulated Items</t>
  </si>
  <si>
    <t>RETAINED EARNINGS STATEMENT</t>
  </si>
  <si>
    <t>Unappropriated Retained Earnings:</t>
  </si>
  <si>
    <t>Beginning Year Balance</t>
  </si>
  <si>
    <t>Transferred from Income</t>
  </si>
  <si>
    <t>L50</t>
  </si>
  <si>
    <t>Appropriations</t>
  </si>
  <si>
    <t>L51</t>
  </si>
  <si>
    <t>Dividends Declared:</t>
  </si>
  <si>
    <t xml:space="preserve">  Preferred Stock</t>
  </si>
  <si>
    <t>L52</t>
  </si>
  <si>
    <t xml:space="preserve">  Common Stock</t>
  </si>
  <si>
    <t>L53</t>
  </si>
  <si>
    <t>L54</t>
  </si>
  <si>
    <t>Ending Year Balance</t>
  </si>
  <si>
    <t>Appropriated/Undistributed Affiliated Retained Earnings</t>
  </si>
  <si>
    <t>L57+L60-L61+L62)</t>
  </si>
  <si>
    <t xml:space="preserve">        Total Retained Earnings</t>
  </si>
  <si>
    <t>For the Year Ended December 31,</t>
  </si>
  <si>
    <t>CASH FLOW STATEMENT</t>
  </si>
  <si>
    <t xml:space="preserve">Cash Flows from Operating Activities </t>
  </si>
  <si>
    <t>Non-Cash Items Included in Net Income</t>
  </si>
  <si>
    <t>Sch 13, Pg 22 (B)</t>
  </si>
  <si>
    <t>Depreciation, Depletion &amp; Amortization</t>
  </si>
  <si>
    <t>L2+L3</t>
  </si>
  <si>
    <t>Changes in Accumulated Deferred Income Taxes</t>
  </si>
  <si>
    <t>L4</t>
  </si>
  <si>
    <t>Changes in Working Capital</t>
  </si>
  <si>
    <t>L6+L7+L8+L10+L11</t>
  </si>
  <si>
    <t>Capitalized AFDC - Equity</t>
  </si>
  <si>
    <t xml:space="preserve">        Total Non-Cash Items</t>
  </si>
  <si>
    <t>Net Cash Provided by (Used In) Operating Activities</t>
  </si>
  <si>
    <t>Cash Flows from Investing Activities</t>
  </si>
  <si>
    <t>Cash Flows from Construction</t>
  </si>
  <si>
    <t>L28</t>
  </si>
  <si>
    <t>Purchase of Other Investments</t>
  </si>
  <si>
    <t>L29+L30+L31+L32</t>
  </si>
  <si>
    <t>Sale of Other Investments</t>
  </si>
  <si>
    <t>L33+L34+L35+L36</t>
  </si>
  <si>
    <t>L37+L38+L39</t>
  </si>
  <si>
    <t>Net Cash Provided by (Used In) Investing Activities</t>
  </si>
  <si>
    <t>Cash Flows from Financing Activities</t>
  </si>
  <si>
    <t>Sch 13, Pg 23 (B)</t>
  </si>
  <si>
    <t>Net Proceeds (Payments)</t>
  </si>
  <si>
    <t>L43+L49</t>
  </si>
  <si>
    <t>L41+L47</t>
  </si>
  <si>
    <t>L42+L48</t>
  </si>
  <si>
    <t>Short-Term Debt</t>
  </si>
  <si>
    <t>Dividends Paid</t>
  </si>
  <si>
    <t>L50+L51</t>
  </si>
  <si>
    <t>Other Financing</t>
  </si>
  <si>
    <t>Net Cash Provided by (Used In) Financing</t>
  </si>
  <si>
    <t>Net Increase (Decrease) in Cash &amp; Equivalents</t>
  </si>
  <si>
    <t>Cash &amp; Equivalents at Beginning of Year</t>
  </si>
  <si>
    <t>L61</t>
  </si>
  <si>
    <t>Cash &amp; Equivalents at End of Year</t>
  </si>
  <si>
    <t>DISTRIBUTION OF TELEPHONE REVENUES</t>
  </si>
  <si>
    <t>Revenues</t>
  </si>
  <si>
    <t>Sch 61</t>
  </si>
  <si>
    <t>Access Lines</t>
  </si>
  <si>
    <t>Pg 96, L10 (e)</t>
  </si>
  <si>
    <t>DOLLAR AMOUNTS</t>
  </si>
  <si>
    <t>Sch 44</t>
  </si>
  <si>
    <t>Wages and Benefits</t>
  </si>
  <si>
    <t>Pg 71, L94 (b) (c)</t>
  </si>
  <si>
    <t>Other Operations Expense</t>
  </si>
  <si>
    <t>Total Operation Expenses</t>
  </si>
  <si>
    <t>Income Taxes - Operating Taxes</t>
  </si>
  <si>
    <t>Other Taxes - Operating Taxes</t>
  </si>
  <si>
    <t>Capital Costs</t>
  </si>
  <si>
    <t>PERCENT OF REVENUES</t>
  </si>
  <si>
    <t>DOLLARS PER ACCESS LINE</t>
  </si>
  <si>
    <t>TELECOMMUNICATIONS PLANT AND SELECTED RATIOS</t>
  </si>
  <si>
    <t>Plant In Service</t>
  </si>
  <si>
    <t>Sch 14, Pg 24, 25</t>
  </si>
  <si>
    <t>L25</t>
  </si>
  <si>
    <t>Information Origination/Termination</t>
  </si>
  <si>
    <t>Cable And Wire Facilities</t>
  </si>
  <si>
    <t>Amortizable Assets</t>
  </si>
  <si>
    <t>L45</t>
  </si>
  <si>
    <t xml:space="preserve">  Total Plant In Service</t>
  </si>
  <si>
    <t>Property Held For Future Use</t>
  </si>
  <si>
    <t>L47</t>
  </si>
  <si>
    <t>Plant Under Construction -</t>
  </si>
  <si>
    <t xml:space="preserve">                    Short &amp; Long Term</t>
  </si>
  <si>
    <t>L48,49</t>
  </si>
  <si>
    <t>Telecommunications Plant Adjustment:</t>
  </si>
  <si>
    <t xml:space="preserve">  Tel. Acquisition</t>
  </si>
  <si>
    <t>Other Plant</t>
  </si>
  <si>
    <t>Nonoperating Plant</t>
  </si>
  <si>
    <t>Goodwill</t>
  </si>
  <si>
    <t xml:space="preserve">  Total Telecommunications Plant</t>
  </si>
  <si>
    <t>Less Acc. Prov. For Depreciation &amp; Amort.</t>
  </si>
  <si>
    <t xml:space="preserve">  Net Total Utility Plant</t>
  </si>
  <si>
    <t>SELECTED RATIOS AND STATISTICS</t>
  </si>
  <si>
    <t>Current Assets / Current Liabilities</t>
  </si>
  <si>
    <t>Total Capitalization</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</si>
  <si>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</si>
  <si>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</si>
  <si>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</si>
  <si>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</si>
  <si>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</si>
  <si>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</si>
  <si>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</si>
  <si>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Internal Cash Generated as a % of</t>
  </si>
  <si>
    <t xml:space="preserve">    Cash Outflows for Construction </t>
  </si>
  <si>
    <t>CWIP as a % of Plant</t>
  </si>
  <si>
    <t>Number of Employees</t>
  </si>
  <si>
    <t>Current Assets</t>
  </si>
  <si>
    <t>Current Liabilities</t>
  </si>
  <si>
    <t>Common Stock and Retained Earnings</t>
  </si>
  <si>
    <t xml:space="preserve">    (Excl. Preferred Stock)</t>
  </si>
  <si>
    <t>Pretax Income</t>
  </si>
  <si>
    <t>See Below</t>
  </si>
  <si>
    <t>Interest Expense</t>
  </si>
  <si>
    <t>Common Dividends Paid</t>
  </si>
  <si>
    <t xml:space="preserve">    (Excl. Preferred Stock Dividends)</t>
  </si>
  <si>
    <t>Internal Cash</t>
  </si>
  <si>
    <t>Cash Outflows for Construction</t>
  </si>
  <si>
    <t>CWIP</t>
  </si>
  <si>
    <t>Total Plant</t>
  </si>
  <si>
    <t>Shares Outstanding</t>
  </si>
  <si>
    <t>Pg. 63, Ln 9 (c)</t>
  </si>
  <si>
    <t>Pg. 100, Ln 32</t>
  </si>
  <si>
    <t>Additional Calculations</t>
  </si>
  <si>
    <t>Data used for "Pretax Income":</t>
  </si>
  <si>
    <t>NOI Before FIT</t>
  </si>
  <si>
    <t>Non-Oper. Inc. &amp; Exp.</t>
  </si>
  <si>
    <t>Non-Oper. Tax - Other</t>
  </si>
  <si>
    <t>Data used for "Net Income":</t>
  </si>
  <si>
    <t>Pref. Dividends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</si>
</sst>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_)"/>
    <numFmt numFmtId="165" formatCode="0.00_)"/>
    <numFmt numFmtId="166" formatCode="0.0%"/>
    <numFmt numFmtId="167" formatCode="#,##0.0000_);\(#,##0.0000\)"/>
    <numFmt numFmtId="168" formatCode="#,##0.0_);\(#,##0.0\)"/>
    <numFmt numFmtId="169" formatCode="0.0_)"/>
    <numFmt numFmtId="170" formatCode="_(* #,##0_);_(* \(#,##0\);_(* &quot;-&quot;??_);_(@_)"/>
    <numFmt numFmtId="171" formatCode="0.000"/>
  </numFmts>
  <fonts count="69">
    <font>
      <sz val="12"/>
      <name val="Arial"/>
    </font>
    <font>
      <sz val="10"/>
      <name val="Arial"/>
    </font>
    <font>
      <sz val="10"/>
      <name val="Arial"/>
      <family val="2"/>
    </font>
    <font>
      <b/>
      <sz val="14"/>
      <name val="Arial"/>
      <family val="2"/>
    </font>
    <font>
      <sz val="12"/>
      <name val="Arial"/>
      <family val="2"/>
    </font>
    <font>
      <b/>
      <sz val="12"/>
      <name val="Arial"/>
      <family val="2"/>
    </font>
    <font>
      <b/>
      <u/>
      <sz val="12"/>
      <name val="Arial"/>
      <family val="2"/>
    </font>
    <font>
      <u/>
      <sz val="12"/>
      <name val="Arial"/>
      <family val="2"/>
    </font>
    <font>
      <sz val="14"/>
      <name val="Arial MT"/>
    </font>
    <font>
      <sz val="12"/>
      <name val="Arial MT"/>
      <family val="2"/>
    </font>
    <font>
      <sz val="24"/>
      <name val="Arial MT"/>
    </font>
    <font>
      <sz val="18"/>
      <name val="Arial MT"/>
    </font>
    <font>
      <u/>
      <sz val="18"/>
      <name val="Arial MT"/>
    </font>
    <font>
      <b/>
      <sz val="14"/>
      <name val="Arial MT"/>
    </font>
    <font>
      <sz val="12"/>
      <name val="Arial MT"/>
    </font>
    <font>
      <sz val="14"/>
      <color indexed="12"/>
      <name val="Arial MT"/>
    </font>
    <font>
      <sz val="18"/>
      <color indexed="12"/>
      <name val="Arial MT"/>
    </font>
    <font>
      <sz val="12"/>
      <color indexed="12"/>
      <name val="Arial MT"/>
      <family val="2"/>
    </font>
    <font>
      <u/>
      <sz val="12"/>
      <name val="Arial MT"/>
    </font>
    <font>
      <b/>
      <sz val="9"/>
      <name val="Arial MT"/>
    </font>
    <font>
      <sz val="6"/>
      <name val="Arial MT"/>
    </font>
    <font>
      <b/>
      <sz val="24"/>
      <name val="Arial MT"/>
    </font>
    <font>
      <sz val="10"/>
      <name val="Arial MT"/>
    </font>
    <font>
      <b/>
      <sz val="10"/>
      <name val="Arial MT"/>
    </font>
    <font>
      <sz val="8"/>
      <name val="Arial MT"/>
    </font>
    <font>
      <b/>
      <sz val="18"/>
      <name val="Arial MT"/>
    </font>
    <font>
      <sz val="12"/>
      <color indexed="8"/>
      <name val="Arial"/>
      <family val="2"/>
    </font>
    <font>
      <b/>
      <sz val="12"/>
      <name val="Arial MT"/>
    </font>
    <font>
      <b/>
      <u/>
      <sz val="12"/>
      <name val="Arial MT"/>
    </font>
    <font>
      <sz val="9"/>
      <name val="Arial MT"/>
    </font>
    <font>
      <sz val="12"/>
      <color indexed="12"/>
      <name val="Arial"/>
      <family val="2"/>
    </font>
    <font>
      <sz val="14"/>
      <name val="Arial"/>
      <family val="2"/>
    </font>
    <font>
      <b/>
      <sz val="12"/>
      <color indexed="12"/>
      <name val="Arial MT"/>
    </font>
    <font>
      <b/>
      <sz val="12"/>
      <color indexed="12"/>
      <name val="Arial"/>
      <family val="2"/>
    </font>
    <font>
      <sz val="8"/>
      <name val="Arial"/>
      <family val="2"/>
    </font>
    <font>
      <sz val="10"/>
      <color indexed="12"/>
      <name val="Arial MT"/>
    </font>
    <font>
      <sz val="12"/>
      <color indexed="12"/>
      <name val="Arial MT"/>
    </font>
    <font>
      <sz val="8"/>
      <color indexed="12"/>
      <name val="Arial MT"/>
    </font>
    <font>
      <b/>
      <sz val="14"/>
      <color indexed="12"/>
      <name val="Arial"/>
      <family val="2"/>
    </font>
    <font>
      <b/>
      <sz val="12"/>
      <name val="SWISS"/>
    </font>
    <font>
      <u/>
      <sz val="12"/>
      <name val="Arial MT"/>
      <family val="2"/>
    </font>
    <font>
      <u val="double"/>
      <sz val="12"/>
      <name val="Arial MT"/>
      <family val="2"/>
    </font>
    <font>
      <b/>
      <sz val="11"/>
      <name val="Arial MT"/>
    </font>
    <font>
      <sz val="11"/>
      <name val="Arial MT"/>
    </font>
    <font>
      <sz val="10"/>
      <color indexed="12"/>
      <name val="Arial"/>
      <family val="2"/>
    </font>
    <font>
      <b/>
      <sz val="14"/>
      <name val="SWISS"/>
    </font>
    <font>
      <sz val="14"/>
      <name val="SWISS"/>
    </font>
    <font>
      <sz val="11"/>
      <name val="Arial"/>
      <family val="2"/>
    </font>
    <font>
      <sz val="14"/>
      <color indexed="12"/>
      <name val="Arial"/>
      <family val="2"/>
    </font>
    <font>
      <sz val="12"/>
      <name val="SWISS"/>
    </font>
    <font>
      <b/>
      <u/>
      <sz val="14"/>
      <name val="Arial"/>
      <family val="2"/>
    </font>
    <font>
      <u/>
      <sz val="14"/>
      <name val="Arial"/>
      <family val="2"/>
    </font>
    <font>
      <b/>
      <u/>
      <sz val="14"/>
      <name val="Arial MT"/>
    </font>
    <font>
      <b/>
      <sz val="14"/>
      <color indexed="12"/>
      <name val="Arial MT"/>
    </font>
    <font>
      <b/>
      <u/>
      <sz val="10"/>
      <name val="Arial"/>
      <family val="2"/>
    </font>
    <font>
      <u/>
      <sz val="10"/>
      <name val="Arial"/>
      <family val="2"/>
    </font>
    <font>
      <sz val="13"/>
      <name val="Arial MT"/>
    </font>
    <font>
      <sz val="8"/>
      <color indexed="12"/>
      <name val="Arial MT"/>
      <family val="2"/>
    </font>
    <font>
      <b/>
      <sz val="10"/>
      <color indexed="81"/>
      <name val="Tahoma"/>
      <family val="2"/>
    </font>
    <font>
      <sz val="8"/>
      <color indexed="81"/>
      <name val="Tahoma"/>
      <family val="2"/>
    </font>
    <font>
      <b/>
      <sz val="11"/>
      <color indexed="81"/>
      <name val="Tahoma"/>
      <family val="2"/>
    </font>
    <font>
      <u/>
      <sz val="8"/>
      <color indexed="12"/>
      <name val="Arial MT"/>
    </font>
    <font>
      <sz val="12"/>
      <color indexed="8"/>
      <name val="Arial MT"/>
    </font>
    <font>
      <b/>
      <sz val="8"/>
      <color indexed="81"/>
      <name val="Tahoma"/>
      <family val="2"/>
    </font>
    <font>
      <sz val="11"/>
      <color theme="1"/>
      <name val="Calibri"/>
      <family val="2"/>
      <scheme val="minor"/>
    </font>
    <font>
      <sz val="10"/>
      <color rgb="FFFF0000"/>
      <name val="Arial MT"/>
    </font>
    <font>
      <sz val="10"/>
      <color rgb="FFFF0000"/>
      <name val="Arial"/>
      <family val="2"/>
    </font>
    <font>
      <sz val="12"/>
      <color rgb="FFFF0000"/>
      <name val="Arial"/>
      <family val="2"/>
    </font>
    <font>
      <sz val="12"/>
      <color theme="0"/>
      <name val="Arial MT"/>
    </font>
  </fonts>
  <fills count="9">
    <fill>
      <patternFill patternType="none"/>
    </fill>
    <fill>
      <patternFill patternType="gray125"/>
    </fill>
    <fill>
      <patternFill patternType="solid">
        <fgColor indexed="11"/>
        <bgColor indexed="11"/>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solid">
        <fgColor indexed="9"/>
        <bgColor indexed="9"/>
      </patternFill>
    </fill>
    <fill>
      <patternFill patternType="lightTrellis">
        <bgColor indexed="55"/>
      </patternFill>
    </fill>
    <fill>
      <patternFill patternType="gray0625">
        <fgColor indexed="8"/>
        <bgColor indexed="55"/>
      </patternFill>
    </fill>
  </fills>
  <borders count="71">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style="medium">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style="thin">
        <color indexed="8"/>
      </left>
      <right style="medium">
        <color indexed="8"/>
      </right>
      <top style="thin">
        <color indexed="8"/>
      </top>
      <bottom style="thin">
        <color indexed="8"/>
      </bottom>
      <diagonal/>
    </border>
    <border>
      <left style="thin">
        <color indexed="8"/>
      </left>
      <right/>
      <top/>
      <bottom style="double">
        <color indexed="8"/>
      </bottom>
      <diagonal/>
    </border>
    <border>
      <left style="thin">
        <color indexed="8"/>
      </left>
      <right style="medium">
        <color indexed="8"/>
      </right>
      <top/>
      <bottom style="double">
        <color indexed="8"/>
      </bottom>
      <diagonal/>
    </border>
    <border>
      <left style="thin">
        <color indexed="8"/>
      </left>
      <right/>
      <top/>
      <bottom style="medium">
        <color indexed="8"/>
      </bottom>
      <diagonal/>
    </border>
    <border>
      <left/>
      <right/>
      <top/>
      <bottom style="double">
        <color indexed="8"/>
      </bottom>
      <diagonal/>
    </border>
    <border>
      <left/>
      <right style="medium">
        <color indexed="8"/>
      </right>
      <top/>
      <bottom style="double">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right style="medium">
        <color indexed="8"/>
      </right>
      <top style="thin">
        <color indexed="8"/>
      </top>
      <bottom style="double">
        <color indexed="8"/>
      </bottom>
      <diagonal/>
    </border>
    <border>
      <left style="thin">
        <color indexed="64"/>
      </left>
      <right style="thin">
        <color indexed="8"/>
      </right>
      <top style="thin">
        <color indexed="8"/>
      </top>
      <bottom/>
      <diagonal/>
    </border>
    <border>
      <left style="thin">
        <color indexed="64"/>
      </left>
      <right/>
      <top style="medium">
        <color indexed="8"/>
      </top>
      <bottom/>
      <diagonal/>
    </border>
    <border>
      <left/>
      <right/>
      <top style="thin">
        <color indexed="64"/>
      </top>
      <bottom style="double">
        <color indexed="64"/>
      </bottom>
      <diagonal/>
    </border>
    <border>
      <left/>
      <right style="medium">
        <color indexed="8"/>
      </right>
      <top style="thin">
        <color indexed="64"/>
      </top>
      <bottom style="double">
        <color indexed="64"/>
      </bottom>
      <diagonal/>
    </border>
    <border>
      <left/>
      <right style="thin">
        <color indexed="64"/>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8"/>
      </left>
      <right style="thin">
        <color indexed="64"/>
      </right>
      <top/>
      <bottom style="medium">
        <color indexed="8"/>
      </bottom>
      <diagonal/>
    </border>
    <border>
      <left style="thin">
        <color indexed="64"/>
      </left>
      <right style="thin">
        <color indexed="64"/>
      </right>
      <top/>
      <bottom style="medium">
        <color indexed="8"/>
      </bottom>
      <diagonal/>
    </border>
    <border>
      <left/>
      <right style="thin">
        <color indexed="64"/>
      </right>
      <top/>
      <bottom style="medium">
        <color indexed="8"/>
      </bottom>
      <diagonal/>
    </border>
    <border>
      <left style="thin">
        <color indexed="8"/>
      </left>
      <right style="thin">
        <color indexed="8"/>
      </right>
      <top/>
      <bottom style="thin">
        <color indexed="64"/>
      </bottom>
      <diagonal/>
    </border>
    <border>
      <left/>
      <right/>
      <top style="thin">
        <color indexed="8"/>
      </top>
      <bottom style="double">
        <color indexed="8"/>
      </bottom>
      <diagonal/>
    </border>
    <border>
      <left style="thin">
        <color theme="1"/>
      </left>
      <right/>
      <top style="thin">
        <color indexed="8"/>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9" fontId="64" fillId="0" borderId="0" applyFont="0" applyFill="0" applyBorder="0" applyAlignment="0" applyProtection="0"/>
  </cellStyleXfs>
  <cellXfs count="1503">
    <xf numFmtId="0" fontId="0" fillId="0" borderId="0" xfId="0"/>
    <xf numFmtId="0" fontId="3" fillId="0" borderId="0" xfId="0" applyFont="1" applyAlignment="1" applyProtection="1">
      <alignment horizontal="centerContinuous"/>
    </xf>
    <xf numFmtId="0" fontId="4" fillId="0" borderId="0" xfId="0" applyFont="1" applyProtection="1"/>
    <xf numFmtId="0" fontId="4" fillId="0" borderId="0" xfId="0" applyFont="1" applyAlignment="1" applyProtection="1">
      <alignment horizontal="centerContinuous" wrapText="1"/>
    </xf>
    <xf numFmtId="0" fontId="5" fillId="0" borderId="0" xfId="0" applyFont="1" applyAlignment="1" applyProtection="1">
      <alignment horizontal="centerContinuous" wrapText="1"/>
    </xf>
    <xf numFmtId="0" fontId="6" fillId="0" borderId="0" xfId="0" applyFont="1" applyAlignment="1" applyProtection="1">
      <alignment horizontal="centerContinuous" wrapText="1"/>
    </xf>
    <xf numFmtId="0" fontId="4" fillId="0" borderId="0" xfId="0" applyFont="1" applyAlignment="1" applyProtection="1">
      <alignment horizontal="left"/>
    </xf>
    <xf numFmtId="0" fontId="9"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Continuous"/>
    </xf>
    <xf numFmtId="0" fontId="13" fillId="0" borderId="0" xfId="0" applyFont="1"/>
    <xf numFmtId="0" fontId="14" fillId="0" borderId="0" xfId="0" applyFont="1" applyAlignment="1">
      <alignment vertical="top"/>
    </xf>
    <xf numFmtId="0" fontId="14" fillId="0" borderId="0" xfId="0" applyFont="1" applyAlignment="1">
      <alignment horizontal="centerContinuous" wrapText="1"/>
    </xf>
    <xf numFmtId="0" fontId="9" fillId="2" borderId="0" xfId="0" applyFont="1" applyFill="1"/>
    <xf numFmtId="0" fontId="8" fillId="2" borderId="0" xfId="0" applyFont="1" applyFill="1"/>
    <xf numFmtId="0" fontId="8" fillId="2" borderId="0" xfId="0" applyFont="1" applyFill="1" applyAlignment="1">
      <alignment horizontal="centerContinuous"/>
    </xf>
    <xf numFmtId="0" fontId="8" fillId="0" borderId="0" xfId="0" applyFont="1"/>
    <xf numFmtId="0" fontId="8" fillId="3" borderId="0" xfId="0" applyFont="1" applyFill="1"/>
    <xf numFmtId="0" fontId="8" fillId="4" borderId="0" xfId="0" applyFont="1" applyFill="1"/>
    <xf numFmtId="0" fontId="15" fillId="0" borderId="0" xfId="0" applyFont="1" applyProtection="1">
      <protection locked="0"/>
    </xf>
    <xf numFmtId="0" fontId="15" fillId="3" borderId="0" xfId="0" applyFont="1" applyFill="1" applyProtection="1">
      <protection locked="0"/>
    </xf>
    <xf numFmtId="0" fontId="11" fillId="3" borderId="0" xfId="0" applyFont="1" applyFill="1"/>
    <xf numFmtId="0" fontId="16" fillId="3" borderId="0" xfId="0" applyFont="1" applyFill="1" applyProtection="1">
      <protection locked="0"/>
    </xf>
    <xf numFmtId="0" fontId="11" fillId="0" borderId="0" xfId="0" applyFont="1"/>
    <xf numFmtId="0" fontId="9" fillId="3" borderId="0" xfId="0" applyFont="1" applyFill="1"/>
    <xf numFmtId="0" fontId="17" fillId="3" borderId="0" xfId="0" applyFont="1" applyFill="1" applyProtection="1">
      <protection locked="0"/>
    </xf>
    <xf numFmtId="0" fontId="18" fillId="0" borderId="0" xfId="0" applyFont="1" applyAlignment="1">
      <alignment horizontal="center"/>
    </xf>
    <xf numFmtId="0" fontId="9" fillId="4" borderId="0" xfId="0" applyFont="1" applyFill="1"/>
    <xf numFmtId="0" fontId="17" fillId="0" borderId="0" xfId="0" applyFont="1" applyProtection="1">
      <protection locked="0"/>
    </xf>
    <xf numFmtId="0" fontId="9" fillId="5" borderId="0" xfId="0" applyFont="1" applyFill="1"/>
    <xf numFmtId="0" fontId="5" fillId="0" borderId="0" xfId="0" applyFont="1" applyProtection="1"/>
    <xf numFmtId="0" fontId="22" fillId="0" borderId="0" xfId="0" applyFont="1" applyProtection="1"/>
    <xf numFmtId="0" fontId="9" fillId="0" borderId="0" xfId="0" applyFont="1" applyProtection="1"/>
    <xf numFmtId="0" fontId="9" fillId="0" borderId="1" xfId="0" applyFont="1" applyBorder="1" applyProtection="1"/>
    <xf numFmtId="0" fontId="9" fillId="0" borderId="2" xfId="0" applyFont="1" applyBorder="1" applyProtection="1"/>
    <xf numFmtId="0" fontId="9" fillId="0" borderId="3" xfId="0" applyFont="1" applyBorder="1" applyProtection="1"/>
    <xf numFmtId="0" fontId="27" fillId="0" borderId="4" xfId="0" applyFont="1" applyBorder="1" applyAlignment="1" applyProtection="1">
      <alignment horizontal="centerContinuous"/>
    </xf>
    <xf numFmtId="0" fontId="27" fillId="0" borderId="0" xfId="0" applyFont="1" applyAlignment="1" applyProtection="1">
      <alignment horizontal="centerContinuous"/>
    </xf>
    <xf numFmtId="0" fontId="27" fillId="0" borderId="5" xfId="0" applyFont="1" applyBorder="1" applyAlignment="1" applyProtection="1">
      <alignment horizontal="centerContinuous"/>
    </xf>
    <xf numFmtId="0" fontId="9" fillId="0" borderId="4" xfId="0" applyFont="1" applyBorder="1" applyProtection="1"/>
    <xf numFmtId="0" fontId="9" fillId="0" borderId="5" xfId="0" applyFont="1" applyBorder="1" applyProtection="1"/>
    <xf numFmtId="0" fontId="14" fillId="0" borderId="6" xfId="0" applyFont="1" applyBorder="1" applyAlignment="1" applyProtection="1">
      <alignment horizontal="center"/>
    </xf>
    <xf numFmtId="0" fontId="14" fillId="0" borderId="7" xfId="0" applyFont="1" applyBorder="1" applyAlignment="1" applyProtection="1">
      <alignment horizontal="center"/>
    </xf>
    <xf numFmtId="0" fontId="14" fillId="0" borderId="8" xfId="0" applyFont="1" applyBorder="1" applyAlignment="1" applyProtection="1">
      <alignment horizontal="center"/>
    </xf>
    <xf numFmtId="0" fontId="14" fillId="0" borderId="9" xfId="0" applyFont="1" applyBorder="1" applyAlignment="1" applyProtection="1">
      <alignment horizontal="center"/>
    </xf>
    <xf numFmtId="0" fontId="14" fillId="0" borderId="10" xfId="0" applyFont="1" applyBorder="1" applyAlignment="1" applyProtection="1">
      <alignment horizontal="center"/>
    </xf>
    <xf numFmtId="0" fontId="14" fillId="0" borderId="11" xfId="0" applyFont="1" applyBorder="1" applyAlignment="1" applyProtection="1">
      <alignment horizontal="center"/>
    </xf>
    <xf numFmtId="0" fontId="14" fillId="0" borderId="12" xfId="0" applyFont="1" applyBorder="1" applyAlignment="1" applyProtection="1">
      <alignment horizontal="center"/>
    </xf>
    <xf numFmtId="0" fontId="14" fillId="0" borderId="13" xfId="0" applyFont="1" applyBorder="1" applyAlignment="1" applyProtection="1">
      <alignment horizontal="center"/>
    </xf>
    <xf numFmtId="0" fontId="14" fillId="0" borderId="14" xfId="0" applyFont="1" applyBorder="1" applyAlignment="1" applyProtection="1">
      <alignment horizontal="center"/>
    </xf>
    <xf numFmtId="0" fontId="14" fillId="0" borderId="15" xfId="0" applyFont="1" applyBorder="1" applyAlignment="1" applyProtection="1">
      <alignment horizontal="center"/>
    </xf>
    <xf numFmtId="0" fontId="28" fillId="0" borderId="16" xfId="0" applyFont="1" applyBorder="1" applyAlignment="1" applyProtection="1">
      <alignment horizontal="center"/>
    </xf>
    <xf numFmtId="164" fontId="14" fillId="0" borderId="17" xfId="0" applyNumberFormat="1" applyFont="1" applyBorder="1" applyAlignment="1" applyProtection="1">
      <alignment horizontal="center"/>
    </xf>
    <xf numFmtId="164" fontId="14" fillId="0" borderId="18" xfId="0" applyNumberFormat="1" applyFont="1" applyBorder="1" applyAlignment="1" applyProtection="1">
      <alignment horizontal="center"/>
    </xf>
    <xf numFmtId="164" fontId="14" fillId="0" borderId="4" xfId="0" applyNumberFormat="1" applyFont="1" applyBorder="1" applyAlignment="1" applyProtection="1">
      <alignment horizontal="center"/>
    </xf>
    <xf numFmtId="0" fontId="9" fillId="0" borderId="16" xfId="0" applyFont="1" applyBorder="1" applyProtection="1"/>
    <xf numFmtId="164" fontId="14" fillId="0" borderId="0" xfId="0" applyNumberFormat="1" applyFont="1" applyAlignment="1" applyProtection="1">
      <alignment horizontal="center"/>
    </xf>
    <xf numFmtId="164" fontId="9" fillId="0" borderId="18" xfId="0" applyNumberFormat="1"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164" fontId="9" fillId="0" borderId="0" xfId="0" applyNumberFormat="1" applyFont="1" applyProtection="1"/>
    <xf numFmtId="0" fontId="14" fillId="0" borderId="0" xfId="0" applyFont="1" applyAlignment="1" applyProtection="1">
      <alignment horizontal="center"/>
    </xf>
    <xf numFmtId="0" fontId="9" fillId="0" borderId="18" xfId="0" applyFont="1" applyBorder="1" applyProtection="1"/>
    <xf numFmtId="0" fontId="14" fillId="0" borderId="4" xfId="0" applyFont="1" applyBorder="1" applyAlignment="1" applyProtection="1">
      <alignment horizontal="center"/>
    </xf>
    <xf numFmtId="0" fontId="9" fillId="0" borderId="17" xfId="0" applyFont="1" applyBorder="1" applyProtection="1"/>
    <xf numFmtId="0" fontId="28" fillId="0" borderId="0" xfId="0" applyFont="1" applyAlignment="1" applyProtection="1">
      <alignment horizontal="center"/>
    </xf>
    <xf numFmtId="164" fontId="14" fillId="0" borderId="19" xfId="0" applyNumberFormat="1" applyFont="1" applyBorder="1" applyAlignment="1" applyProtection="1">
      <alignment horizontal="center"/>
    </xf>
    <xf numFmtId="0" fontId="9" fillId="0" borderId="20" xfId="0" applyFont="1" applyBorder="1" applyProtection="1"/>
    <xf numFmtId="0" fontId="9" fillId="0" borderId="21" xfId="0" applyFont="1" applyBorder="1" applyProtection="1"/>
    <xf numFmtId="0" fontId="9" fillId="0" borderId="22" xfId="0" applyFont="1" applyBorder="1" applyProtection="1"/>
    <xf numFmtId="0" fontId="28" fillId="0" borderId="21" xfId="0" applyFont="1" applyBorder="1" applyAlignment="1" applyProtection="1">
      <alignment horizontal="center"/>
    </xf>
    <xf numFmtId="0" fontId="9" fillId="0" borderId="23" xfId="0" applyFont="1" applyBorder="1" applyProtection="1"/>
    <xf numFmtId="0" fontId="9" fillId="0" borderId="0" xfId="0" applyFont="1" applyAlignment="1" applyProtection="1">
      <alignment horizontal="centerContinuous"/>
    </xf>
    <xf numFmtId="0" fontId="22" fillId="0" borderId="0" xfId="0" applyFont="1"/>
    <xf numFmtId="0" fontId="14" fillId="0" borderId="0" xfId="0" applyFont="1" applyAlignment="1">
      <alignment horizontal="center"/>
    </xf>
    <xf numFmtId="0" fontId="5" fillId="0" borderId="1" xfId="0" applyFont="1" applyBorder="1"/>
    <xf numFmtId="0" fontId="5" fillId="0" borderId="2" xfId="0" applyFont="1" applyBorder="1"/>
    <xf numFmtId="0" fontId="9" fillId="0" borderId="3" xfId="0" applyFont="1" applyBorder="1"/>
    <xf numFmtId="0" fontId="5" fillId="0" borderId="4" xfId="0" applyFont="1" applyBorder="1" applyAlignment="1">
      <alignment horizontal="centerContinuous"/>
    </xf>
    <xf numFmtId="0" fontId="14" fillId="0" borderId="0" xfId="0" applyFont="1" applyAlignment="1">
      <alignment horizontal="centerContinuous"/>
    </xf>
    <xf numFmtId="0" fontId="5" fillId="0" borderId="0" xfId="0" applyFont="1" applyAlignment="1">
      <alignment horizontal="centerContinuous"/>
    </xf>
    <xf numFmtId="0" fontId="14" fillId="0" borderId="5" xfId="0" applyFont="1" applyBorder="1" applyAlignment="1">
      <alignment horizontal="centerContinuous"/>
    </xf>
    <xf numFmtId="0" fontId="9" fillId="0" borderId="4" xfId="0" applyFont="1" applyBorder="1"/>
    <xf numFmtId="0" fontId="29" fillId="0" borderId="4" xfId="0" applyFont="1" applyBorder="1"/>
    <xf numFmtId="164" fontId="29" fillId="0" borderId="0" xfId="0" applyNumberFormat="1" applyFont="1" applyAlignment="1" applyProtection="1">
      <alignment horizontal="center"/>
    </xf>
    <xf numFmtId="0" fontId="29" fillId="0" borderId="0" xfId="0" applyFont="1" applyAlignment="1">
      <alignment horizontal="centerContinuous"/>
    </xf>
    <xf numFmtId="0" fontId="29" fillId="0" borderId="0" xfId="0" applyFont="1"/>
    <xf numFmtId="0" fontId="29" fillId="0" borderId="5" xfId="0" applyFont="1" applyBorder="1"/>
    <xf numFmtId="0" fontId="29" fillId="0" borderId="0" xfId="0" applyFont="1" applyAlignment="1">
      <alignment horizontal="center"/>
    </xf>
    <xf numFmtId="164" fontId="29" fillId="0" borderId="0" xfId="0" applyNumberFormat="1" applyFont="1" applyProtection="1"/>
    <xf numFmtId="0" fontId="29" fillId="0" borderId="0" xfId="0" applyFont="1" applyAlignment="1">
      <alignment horizontal="center" vertical="top"/>
    </xf>
    <xf numFmtId="0" fontId="29" fillId="0" borderId="0" xfId="0" applyFont="1" applyAlignment="1">
      <alignment horizontal="center" vertical="top" wrapText="1"/>
    </xf>
    <xf numFmtId="0" fontId="29" fillId="0" borderId="0" xfId="0" applyFont="1" applyAlignment="1">
      <alignment horizontal="left" wrapText="1"/>
    </xf>
    <xf numFmtId="0" fontId="29" fillId="0" borderId="19" xfId="0" applyFont="1" applyBorder="1"/>
    <xf numFmtId="0" fontId="29" fillId="0" borderId="21" xfId="0" applyFont="1" applyBorder="1" applyAlignment="1">
      <alignment horizontal="center" vertical="top"/>
    </xf>
    <xf numFmtId="0" fontId="29" fillId="0" borderId="21" xfId="0" applyFont="1" applyBorder="1" applyAlignment="1">
      <alignment horizontal="center" vertical="top" wrapText="1"/>
    </xf>
    <xf numFmtId="0" fontId="29" fillId="0" borderId="24" xfId="0" applyFont="1" applyBorder="1"/>
    <xf numFmtId="0" fontId="4" fillId="0" borderId="0" xfId="0" applyFont="1"/>
    <xf numFmtId="0" fontId="8" fillId="0" borderId="4" xfId="0" applyFont="1" applyBorder="1" applyAlignment="1" applyProtection="1">
      <alignment horizontal="centerContinuous"/>
    </xf>
    <xf numFmtId="0" fontId="14" fillId="0" borderId="0" xfId="0" applyFont="1" applyAlignment="1" applyProtection="1">
      <alignment horizontal="centerContinuous"/>
    </xf>
    <xf numFmtId="0" fontId="14" fillId="0" borderId="5" xfId="0" applyFont="1" applyBorder="1" applyAlignment="1" applyProtection="1">
      <alignment horizontal="centerContinuous"/>
    </xf>
    <xf numFmtId="0" fontId="14" fillId="0" borderId="0" xfId="0" applyFont="1" applyAlignment="1" applyProtection="1">
      <alignment horizontal="left" wrapText="1"/>
    </xf>
    <xf numFmtId="0" fontId="9" fillId="0" borderId="25" xfId="0" applyFont="1" applyBorder="1" applyProtection="1"/>
    <xf numFmtId="0" fontId="14" fillId="0" borderId="26" xfId="0" applyFont="1" applyBorder="1" applyAlignment="1" applyProtection="1">
      <alignment horizontal="center"/>
    </xf>
    <xf numFmtId="0" fontId="18" fillId="0" borderId="0" xfId="0" applyFont="1" applyAlignment="1" applyProtection="1">
      <alignment horizontal="centerContinuous"/>
    </xf>
    <xf numFmtId="0" fontId="14" fillId="0" borderId="5" xfId="0" applyFont="1" applyBorder="1" applyAlignment="1" applyProtection="1">
      <alignment horizontal="center"/>
    </xf>
    <xf numFmtId="0" fontId="18" fillId="0" borderId="26" xfId="0" applyFont="1" applyBorder="1" applyAlignment="1" applyProtection="1">
      <alignment horizontal="center"/>
    </xf>
    <xf numFmtId="0" fontId="18" fillId="0" borderId="5" xfId="0" applyFont="1" applyBorder="1" applyAlignment="1" applyProtection="1">
      <alignment horizontal="center"/>
    </xf>
    <xf numFmtId="0" fontId="9" fillId="0" borderId="27" xfId="0" applyFont="1" applyBorder="1" applyProtection="1"/>
    <xf numFmtId="0" fontId="9" fillId="0" borderId="24" xfId="0" applyFont="1" applyBorder="1" applyProtection="1"/>
    <xf numFmtId="0" fontId="17" fillId="0" borderId="26" xfId="0" applyFont="1" applyBorder="1" applyProtection="1">
      <protection locked="0"/>
    </xf>
    <xf numFmtId="0" fontId="17" fillId="0" borderId="28" xfId="0" applyFont="1" applyBorder="1" applyProtection="1">
      <protection locked="0"/>
    </xf>
    <xf numFmtId="0" fontId="17" fillId="0" borderId="5" xfId="0" applyFont="1" applyBorder="1" applyProtection="1">
      <protection locked="0"/>
    </xf>
    <xf numFmtId="0" fontId="17" fillId="0" borderId="27" xfId="0" applyFont="1" applyBorder="1" applyProtection="1">
      <protection locked="0"/>
    </xf>
    <xf numFmtId="0" fontId="17" fillId="0" borderId="21" xfId="0" applyFont="1" applyBorder="1" applyProtection="1">
      <protection locked="0"/>
    </xf>
    <xf numFmtId="0" fontId="17" fillId="0" borderId="29" xfId="0" applyFont="1" applyBorder="1" applyProtection="1">
      <protection locked="0"/>
    </xf>
    <xf numFmtId="0" fontId="17" fillId="0" borderId="24" xfId="0" applyFont="1" applyBorder="1" applyProtection="1">
      <protection locked="0"/>
    </xf>
    <xf numFmtId="0" fontId="5" fillId="0" borderId="4" xfId="0" applyFont="1" applyBorder="1" applyAlignment="1" applyProtection="1">
      <alignment horizontal="centerContinuous"/>
    </xf>
    <xf numFmtId="0" fontId="9" fillId="0" borderId="5" xfId="0" applyFont="1" applyBorder="1" applyAlignment="1" applyProtection="1">
      <alignment horizontal="centerContinuous"/>
    </xf>
    <xf numFmtId="0" fontId="4" fillId="0" borderId="4" xfId="0" applyFont="1" applyBorder="1" applyAlignment="1" applyProtection="1">
      <alignment vertical="top"/>
    </xf>
    <xf numFmtId="0" fontId="4" fillId="0" borderId="4" xfId="0" applyFont="1" applyBorder="1" applyProtection="1"/>
    <xf numFmtId="0" fontId="30" fillId="0" borderId="0" xfId="0" applyFont="1" applyProtection="1">
      <protection locked="0"/>
    </xf>
    <xf numFmtId="0" fontId="4" fillId="0" borderId="4" xfId="0" applyFont="1" applyBorder="1" applyAlignment="1" applyProtection="1">
      <alignment horizontal="center"/>
    </xf>
    <xf numFmtId="0" fontId="4" fillId="0" borderId="4" xfId="0" applyFont="1" applyBorder="1" applyAlignment="1" applyProtection="1">
      <alignment horizontal="center" vertical="top"/>
    </xf>
    <xf numFmtId="165" fontId="4" fillId="0" borderId="0" xfId="0" applyNumberFormat="1" applyFont="1" applyAlignment="1" applyProtection="1">
      <alignment horizontal="left" wrapText="1"/>
    </xf>
    <xf numFmtId="0" fontId="9" fillId="0" borderId="19" xfId="0" applyFont="1" applyBorder="1" applyProtection="1"/>
    <xf numFmtId="0" fontId="30" fillId="0" borderId="21" xfId="0" applyFont="1" applyBorder="1" applyProtection="1">
      <protection locked="0"/>
    </xf>
    <xf numFmtId="0" fontId="4" fillId="0" borderId="0" xfId="0" applyFont="1" applyAlignment="1" applyProtection="1">
      <alignment horizontal="centerContinuous"/>
    </xf>
    <xf numFmtId="0" fontId="14" fillId="0" borderId="0" xfId="0" applyFont="1" applyAlignment="1" applyProtection="1">
      <alignment horizontal="right"/>
    </xf>
    <xf numFmtId="0" fontId="4" fillId="0" borderId="2" xfId="0" applyFont="1" applyBorder="1" applyProtection="1"/>
    <xf numFmtId="0" fontId="31" fillId="0" borderId="4" xfId="0" applyFont="1" applyBorder="1" applyProtection="1"/>
    <xf numFmtId="0" fontId="30" fillId="0" borderId="0" xfId="0" applyFont="1" applyAlignment="1" applyProtection="1">
      <alignment horizontal="left" wrapText="1"/>
      <protection locked="0"/>
    </xf>
    <xf numFmtId="0" fontId="5" fillId="0" borderId="0" xfId="0" applyFont="1" applyAlignment="1" applyProtection="1">
      <alignment horizontal="centerContinuous"/>
    </xf>
    <xf numFmtId="0" fontId="9" fillId="0" borderId="31" xfId="0" applyFont="1" applyBorder="1" applyProtection="1"/>
    <xf numFmtId="0" fontId="9" fillId="0" borderId="32" xfId="0" applyFont="1" applyBorder="1" applyProtection="1"/>
    <xf numFmtId="0" fontId="14" fillId="0" borderId="31" xfId="0" applyFont="1" applyBorder="1" applyAlignment="1" applyProtection="1">
      <alignment horizontal="centerContinuous"/>
    </xf>
    <xf numFmtId="0" fontId="9" fillId="0" borderId="33" xfId="0" applyFont="1" applyBorder="1" applyProtection="1"/>
    <xf numFmtId="0" fontId="9" fillId="0" borderId="8" xfId="0" applyFont="1" applyBorder="1" applyProtection="1"/>
    <xf numFmtId="0" fontId="9" fillId="0" borderId="34" xfId="0" applyFont="1" applyBorder="1" applyProtection="1"/>
    <xf numFmtId="0" fontId="9" fillId="0" borderId="35" xfId="0" applyFont="1" applyBorder="1" applyProtection="1"/>
    <xf numFmtId="0" fontId="14" fillId="0" borderId="35" xfId="0" applyFont="1" applyBorder="1" applyAlignment="1" applyProtection="1">
      <alignment horizontal="center"/>
    </xf>
    <xf numFmtId="0" fontId="14" fillId="0" borderId="36" xfId="0" applyFont="1" applyBorder="1" applyAlignment="1" applyProtection="1">
      <alignment horizontal="center"/>
    </xf>
    <xf numFmtId="0" fontId="14" fillId="0" borderId="32" xfId="0" applyFont="1" applyBorder="1" applyAlignment="1" applyProtection="1">
      <alignment horizontal="center"/>
    </xf>
    <xf numFmtId="0" fontId="9" fillId="0" borderId="37" xfId="0" applyFont="1" applyBorder="1" applyProtection="1"/>
    <xf numFmtId="0" fontId="17" fillId="0" borderId="35" xfId="0" applyFont="1" applyBorder="1" applyProtection="1">
      <protection locked="0"/>
    </xf>
    <xf numFmtId="0" fontId="17" fillId="0" borderId="8" xfId="0" applyFont="1" applyBorder="1" applyProtection="1">
      <protection locked="0"/>
    </xf>
    <xf numFmtId="0" fontId="17" fillId="0" borderId="34" xfId="0" applyFont="1" applyBorder="1" applyProtection="1">
      <protection locked="0"/>
    </xf>
    <xf numFmtId="5" fontId="17" fillId="0" borderId="35" xfId="0" applyNumberFormat="1" applyFont="1" applyBorder="1" applyProtection="1">
      <protection locked="0"/>
    </xf>
    <xf numFmtId="5" fontId="17" fillId="0" borderId="36" xfId="0" applyNumberFormat="1" applyFont="1" applyBorder="1" applyProtection="1">
      <protection locked="0"/>
    </xf>
    <xf numFmtId="5" fontId="17" fillId="0" borderId="6" xfId="0" applyNumberFormat="1" applyFont="1" applyBorder="1" applyProtection="1">
      <protection locked="0"/>
    </xf>
    <xf numFmtId="5" fontId="17" fillId="0" borderId="8" xfId="0" applyNumberFormat="1" applyFont="1" applyBorder="1" applyProtection="1">
      <protection locked="0"/>
    </xf>
    <xf numFmtId="5" fontId="17" fillId="0" borderId="34" xfId="0" applyNumberFormat="1" applyFont="1" applyBorder="1" applyProtection="1">
      <protection locked="0"/>
    </xf>
    <xf numFmtId="5" fontId="9" fillId="6" borderId="8" xfId="0" applyNumberFormat="1" applyFont="1" applyFill="1" applyBorder="1" applyProtection="1"/>
    <xf numFmtId="0" fontId="17" fillId="0" borderId="32" xfId="0" applyFont="1" applyBorder="1" applyProtection="1">
      <protection locked="0"/>
    </xf>
    <xf numFmtId="0" fontId="17" fillId="0" borderId="31" xfId="0" applyFont="1" applyBorder="1" applyProtection="1">
      <protection locked="0"/>
    </xf>
    <xf numFmtId="37" fontId="17" fillId="0" borderId="32" xfId="0" applyNumberFormat="1" applyFont="1" applyBorder="1" applyProtection="1">
      <protection locked="0"/>
    </xf>
    <xf numFmtId="37" fontId="17" fillId="0" borderId="5" xfId="0" applyNumberFormat="1" applyFont="1" applyBorder="1" applyProtection="1">
      <protection locked="0"/>
    </xf>
    <xf numFmtId="37" fontId="17" fillId="0" borderId="4" xfId="0" applyNumberFormat="1" applyFont="1" applyBorder="1" applyProtection="1">
      <protection locked="0"/>
    </xf>
    <xf numFmtId="37" fontId="17" fillId="0" borderId="0" xfId="0" applyNumberFormat="1" applyFont="1" applyProtection="1">
      <protection locked="0"/>
    </xf>
    <xf numFmtId="37" fontId="17" fillId="0" borderId="31" xfId="0" applyNumberFormat="1" applyFont="1" applyBorder="1" applyProtection="1">
      <protection locked="0"/>
    </xf>
    <xf numFmtId="37" fontId="9" fillId="6" borderId="0" xfId="0" applyNumberFormat="1" applyFont="1" applyFill="1" applyProtection="1"/>
    <xf numFmtId="0" fontId="17" fillId="0" borderId="37" xfId="0" applyFont="1" applyBorder="1" applyProtection="1">
      <protection locked="0"/>
    </xf>
    <xf numFmtId="0" fontId="17" fillId="0" borderId="13" xfId="0" applyFont="1" applyBorder="1" applyProtection="1">
      <protection locked="0"/>
    </xf>
    <xf numFmtId="0" fontId="17" fillId="0" borderId="33" xfId="0" applyFont="1" applyBorder="1" applyProtection="1">
      <protection locked="0"/>
    </xf>
    <xf numFmtId="37" fontId="17" fillId="0" borderId="37" xfId="0" applyNumberFormat="1" applyFont="1" applyBorder="1" applyProtection="1">
      <protection locked="0"/>
    </xf>
    <xf numFmtId="37" fontId="17" fillId="0" borderId="30" xfId="0" applyNumberFormat="1" applyFont="1" applyBorder="1" applyProtection="1">
      <protection locked="0"/>
    </xf>
    <xf numFmtId="37" fontId="17" fillId="0" borderId="11" xfId="0" applyNumberFormat="1" applyFont="1" applyBorder="1" applyProtection="1">
      <protection locked="0"/>
    </xf>
    <xf numFmtId="37" fontId="17" fillId="0" borderId="13" xfId="0" applyNumberFormat="1" applyFont="1" applyBorder="1" applyProtection="1">
      <protection locked="0"/>
    </xf>
    <xf numFmtId="37" fontId="17" fillId="0" borderId="33" xfId="0" applyNumberFormat="1" applyFont="1" applyBorder="1" applyProtection="1">
      <protection locked="0"/>
    </xf>
    <xf numFmtId="37" fontId="9" fillId="6" borderId="13" xfId="0" applyNumberFormat="1" applyFont="1" applyFill="1" applyBorder="1" applyProtection="1"/>
    <xf numFmtId="0" fontId="17" fillId="0" borderId="4" xfId="0" applyFont="1" applyBorder="1" applyProtection="1">
      <protection locked="0"/>
    </xf>
    <xf numFmtId="0" fontId="32" fillId="0" borderId="0" xfId="0" applyFont="1" applyProtection="1">
      <protection locked="0"/>
    </xf>
    <xf numFmtId="0" fontId="17" fillId="0" borderId="19" xfId="0" applyFont="1" applyBorder="1" applyProtection="1">
      <protection locked="0"/>
    </xf>
    <xf numFmtId="0" fontId="9" fillId="0" borderId="11" xfId="0" applyFont="1" applyBorder="1" applyProtection="1"/>
    <xf numFmtId="0" fontId="9" fillId="0" borderId="13" xfId="0" applyFont="1" applyBorder="1" applyProtection="1"/>
    <xf numFmtId="0" fontId="9" fillId="0" borderId="30" xfId="0" applyFont="1" applyBorder="1" applyProtection="1"/>
    <xf numFmtId="0" fontId="17" fillId="0" borderId="1" xfId="0" applyFont="1" applyBorder="1" applyProtection="1">
      <protection locked="0"/>
    </xf>
    <xf numFmtId="0" fontId="17" fillId="0" borderId="2" xfId="0" applyFont="1" applyBorder="1" applyProtection="1">
      <protection locked="0"/>
    </xf>
    <xf numFmtId="0" fontId="17" fillId="0" borderId="3" xfId="0" applyFont="1" applyBorder="1" applyProtection="1">
      <protection locked="0"/>
    </xf>
    <xf numFmtId="0" fontId="33" fillId="0" borderId="0" xfId="0" applyFont="1" applyAlignment="1" applyProtection="1">
      <alignment horizontal="centerContinuous"/>
      <protection locked="0"/>
    </xf>
    <xf numFmtId="0" fontId="14" fillId="0" borderId="21" xfId="0" applyFont="1" applyBorder="1" applyAlignment="1" applyProtection="1">
      <alignment horizontal="right"/>
    </xf>
    <xf numFmtId="0" fontId="34" fillId="0" borderId="4" xfId="0" applyFont="1" applyBorder="1" applyProtection="1"/>
    <xf numFmtId="0" fontId="9" fillId="0" borderId="9" xfId="0" applyFont="1" applyBorder="1" applyProtection="1"/>
    <xf numFmtId="0" fontId="9" fillId="0" borderId="10" xfId="0" applyFont="1" applyBorder="1" applyProtection="1"/>
    <xf numFmtId="0" fontId="9" fillId="0" borderId="14" xfId="0" applyFont="1" applyBorder="1" applyProtection="1"/>
    <xf numFmtId="0" fontId="9" fillId="0" borderId="15" xfId="0" applyFont="1" applyBorder="1" applyProtection="1"/>
    <xf numFmtId="0" fontId="35" fillId="0" borderId="17" xfId="0" applyFont="1" applyBorder="1" applyProtection="1">
      <protection locked="0"/>
    </xf>
    <xf numFmtId="0" fontId="35" fillId="0" borderId="32" xfId="0" applyFont="1" applyBorder="1" applyProtection="1">
      <protection locked="0"/>
    </xf>
    <xf numFmtId="9" fontId="17" fillId="0" borderId="0" xfId="0" applyNumberFormat="1" applyFont="1" applyProtection="1">
      <protection locked="0"/>
    </xf>
    <xf numFmtId="0" fontId="17" fillId="0" borderId="18" xfId="0" applyFont="1" applyBorder="1" applyProtection="1">
      <protection locked="0"/>
    </xf>
    <xf numFmtId="0" fontId="35" fillId="0" borderId="14" xfId="0" applyFont="1" applyBorder="1" applyProtection="1">
      <protection locked="0"/>
    </xf>
    <xf numFmtId="0" fontId="35" fillId="0" borderId="37" xfId="0" applyFont="1" applyBorder="1" applyProtection="1">
      <protection locked="0"/>
    </xf>
    <xf numFmtId="9" fontId="17" fillId="0" borderId="13" xfId="0" applyNumberFormat="1" applyFont="1" applyBorder="1" applyProtection="1">
      <protection locked="0"/>
    </xf>
    <xf numFmtId="0" fontId="17" fillId="0" borderId="15" xfId="0" applyFont="1" applyBorder="1" applyProtection="1">
      <protection locked="0"/>
    </xf>
    <xf numFmtId="0" fontId="14" fillId="0" borderId="4" xfId="0" applyFont="1" applyBorder="1" applyAlignment="1" applyProtection="1">
      <alignment horizontal="centerContinuous"/>
    </xf>
    <xf numFmtId="0" fontId="24" fillId="0" borderId="4" xfId="0" applyFont="1" applyBorder="1" applyProtection="1"/>
    <xf numFmtId="0" fontId="24" fillId="0" borderId="0" xfId="0" applyFont="1" applyProtection="1"/>
    <xf numFmtId="0" fontId="24" fillId="0" borderId="5" xfId="0" applyFont="1" applyBorder="1" applyProtection="1"/>
    <xf numFmtId="0" fontId="22" fillId="0" borderId="9" xfId="0" applyFont="1" applyBorder="1" applyProtection="1"/>
    <xf numFmtId="0" fontId="22" fillId="0" borderId="38" xfId="0" applyFont="1" applyBorder="1" applyAlignment="1" applyProtection="1">
      <alignment horizontal="centerContinuous"/>
    </xf>
    <xf numFmtId="0" fontId="14" fillId="0" borderId="39" xfId="0" applyFont="1" applyBorder="1" applyAlignment="1" applyProtection="1">
      <alignment horizontal="centerContinuous"/>
    </xf>
    <xf numFmtId="0" fontId="14" fillId="0" borderId="40" xfId="0" applyFont="1" applyBorder="1" applyAlignment="1" applyProtection="1">
      <alignment horizontal="centerContinuous"/>
    </xf>
    <xf numFmtId="0" fontId="22" fillId="0" borderId="17" xfId="0" applyFont="1" applyBorder="1" applyAlignment="1" applyProtection="1">
      <alignment horizontal="center"/>
    </xf>
    <xf numFmtId="0" fontId="14" fillId="0" borderId="31" xfId="0" applyFont="1" applyBorder="1" applyAlignment="1" applyProtection="1">
      <alignment horizontal="center"/>
    </xf>
    <xf numFmtId="0" fontId="14" fillId="0" borderId="33" xfId="0" applyFont="1" applyBorder="1" applyAlignment="1" applyProtection="1">
      <alignment horizontal="centerContinuous"/>
    </xf>
    <xf numFmtId="0" fontId="14" fillId="0" borderId="30" xfId="0" applyFont="1" applyBorder="1" applyAlignment="1" applyProtection="1">
      <alignment horizontal="centerContinuous"/>
    </xf>
    <xf numFmtId="0" fontId="22" fillId="0" borderId="14" xfId="0" applyFont="1" applyBorder="1" applyAlignment="1" applyProtection="1">
      <alignment horizontal="center"/>
    </xf>
    <xf numFmtId="0" fontId="14" fillId="0" borderId="33" xfId="0" applyFont="1" applyBorder="1" applyAlignment="1" applyProtection="1">
      <alignment horizontal="center"/>
    </xf>
    <xf numFmtId="164" fontId="22" fillId="0" borderId="17" xfId="0" applyNumberFormat="1" applyFont="1" applyBorder="1" applyAlignment="1" applyProtection="1">
      <alignment horizontal="center"/>
    </xf>
    <xf numFmtId="0" fontId="35" fillId="0" borderId="0" xfId="0" applyFont="1" applyProtection="1">
      <protection locked="0"/>
    </xf>
    <xf numFmtId="37" fontId="35" fillId="0" borderId="31" xfId="0" applyNumberFormat="1" applyFont="1" applyBorder="1" applyProtection="1">
      <protection locked="0"/>
    </xf>
    <xf numFmtId="37" fontId="35" fillId="0" borderId="18" xfId="0" applyNumberFormat="1" applyFont="1" applyBorder="1" applyProtection="1">
      <protection locked="0"/>
    </xf>
    <xf numFmtId="164" fontId="22" fillId="0" borderId="14" xfId="0" applyNumberFormat="1" applyFont="1" applyBorder="1" applyAlignment="1" applyProtection="1">
      <alignment horizontal="center"/>
    </xf>
    <xf numFmtId="0" fontId="35" fillId="0" borderId="13" xfId="0" applyFont="1" applyBorder="1" applyProtection="1">
      <protection locked="0"/>
    </xf>
    <xf numFmtId="37" fontId="35" fillId="0" borderId="33" xfId="0" applyNumberFormat="1" applyFont="1" applyBorder="1" applyProtection="1">
      <protection locked="0"/>
    </xf>
    <xf numFmtId="37" fontId="35" fillId="0" borderId="15" xfId="0" applyNumberFormat="1" applyFont="1" applyBorder="1" applyProtection="1">
      <protection locked="0"/>
    </xf>
    <xf numFmtId="164" fontId="22" fillId="0" borderId="4" xfId="0" applyNumberFormat="1" applyFont="1" applyBorder="1" applyAlignment="1" applyProtection="1">
      <alignment horizontal="center"/>
    </xf>
    <xf numFmtId="37" fontId="9" fillId="0" borderId="0" xfId="0" applyNumberFormat="1" applyFont="1" applyProtection="1"/>
    <xf numFmtId="37" fontId="9" fillId="0" borderId="5" xfId="0" applyNumberFormat="1" applyFont="1" applyBorder="1" applyProtection="1"/>
    <xf numFmtId="37" fontId="9" fillId="0" borderId="21" xfId="0" applyNumberFormat="1" applyFont="1" applyBorder="1" applyProtection="1"/>
    <xf numFmtId="37" fontId="9" fillId="0" borderId="24" xfId="0" applyNumberFormat="1" applyFont="1" applyBorder="1" applyProtection="1"/>
    <xf numFmtId="0" fontId="14" fillId="0" borderId="0" xfId="0" applyFont="1" applyAlignment="1" applyProtection="1">
      <alignment horizontal="left"/>
    </xf>
    <xf numFmtId="0" fontId="33" fillId="0" borderId="4" xfId="0" applyFont="1" applyBorder="1" applyAlignment="1" applyProtection="1">
      <alignment horizontal="centerContinuous"/>
      <protection locked="0"/>
    </xf>
    <xf numFmtId="0" fontId="36" fillId="0" borderId="0" xfId="0" applyFont="1" applyAlignment="1" applyProtection="1">
      <alignment horizontal="centerContinuous"/>
      <protection locked="0"/>
    </xf>
    <xf numFmtId="0" fontId="36" fillId="0" borderId="5" xfId="0" applyFont="1" applyBorder="1" applyAlignment="1" applyProtection="1">
      <alignment horizontal="centerContinuous"/>
      <protection locked="0"/>
    </xf>
    <xf numFmtId="0" fontId="37" fillId="0" borderId="4" xfId="0" applyFont="1" applyBorder="1" applyProtection="1">
      <protection locked="0"/>
    </xf>
    <xf numFmtId="0" fontId="37" fillId="0" borderId="0" xfId="0" applyFont="1" applyProtection="1">
      <protection locked="0"/>
    </xf>
    <xf numFmtId="0" fontId="37" fillId="0" borderId="5" xfId="0" applyFont="1" applyBorder="1" applyProtection="1">
      <protection locked="0"/>
    </xf>
    <xf numFmtId="0" fontId="17" fillId="0" borderId="11" xfId="0" applyFont="1" applyBorder="1" applyProtection="1">
      <protection locked="0"/>
    </xf>
    <xf numFmtId="0" fontId="17" fillId="0" borderId="30" xfId="0" applyFont="1" applyBorder="1" applyProtection="1">
      <protection locked="0"/>
    </xf>
    <xf numFmtId="0" fontId="38" fillId="0" borderId="4" xfId="0" applyFont="1" applyBorder="1" applyProtection="1">
      <protection locked="0"/>
    </xf>
    <xf numFmtId="0" fontId="38" fillId="0" borderId="0" xfId="0" applyFont="1" applyProtection="1">
      <protection locked="0"/>
    </xf>
    <xf numFmtId="37" fontId="38" fillId="0" borderId="0" xfId="0" applyNumberFormat="1" applyFont="1" applyProtection="1">
      <protection locked="0"/>
    </xf>
    <xf numFmtId="37" fontId="38" fillId="0" borderId="5" xfId="0" applyNumberFormat="1" applyFont="1" applyBorder="1" applyProtection="1">
      <protection locked="0"/>
    </xf>
    <xf numFmtId="0" fontId="4" fillId="0" borderId="1" xfId="0" applyFont="1" applyBorder="1" applyProtection="1"/>
    <xf numFmtId="0" fontId="4" fillId="0" borderId="3" xfId="0" applyFont="1" applyBorder="1" applyProtection="1"/>
    <xf numFmtId="0" fontId="4" fillId="0" borderId="5" xfId="0" applyFont="1" applyBorder="1" applyAlignment="1" applyProtection="1">
      <alignment horizontal="centerContinuous"/>
    </xf>
    <xf numFmtId="0" fontId="4" fillId="0" borderId="4" xfId="0" applyFont="1" applyBorder="1" applyAlignment="1" applyProtection="1">
      <alignment horizontal="centerContinuous"/>
    </xf>
    <xf numFmtId="0" fontId="4" fillId="0" borderId="5" xfId="0" applyFont="1" applyBorder="1" applyProtection="1"/>
    <xf numFmtId="0" fontId="4" fillId="0" borderId="11" xfId="0" applyFont="1" applyBorder="1" applyProtection="1"/>
    <xf numFmtId="0" fontId="4" fillId="0" borderId="13" xfId="0" applyFont="1" applyBorder="1" applyProtection="1"/>
    <xf numFmtId="0" fontId="4" fillId="0" borderId="30" xfId="0" applyFont="1" applyBorder="1" applyProtection="1"/>
    <xf numFmtId="0" fontId="30" fillId="0" borderId="4" xfId="0" applyFont="1" applyBorder="1" applyProtection="1">
      <protection locked="0"/>
    </xf>
    <xf numFmtId="0" fontId="30" fillId="0" borderId="5" xfId="0" applyFont="1" applyBorder="1" applyProtection="1">
      <protection locked="0"/>
    </xf>
    <xf numFmtId="0" fontId="30" fillId="0" borderId="19" xfId="0" applyFont="1" applyBorder="1" applyProtection="1">
      <protection locked="0"/>
    </xf>
    <xf numFmtId="0" fontId="30" fillId="0" borderId="24" xfId="0" applyFont="1" applyBorder="1" applyProtection="1">
      <protection locked="0"/>
    </xf>
    <xf numFmtId="0" fontId="39" fillId="0" borderId="4" xfId="0" applyFont="1" applyBorder="1" applyAlignment="1" applyProtection="1">
      <alignment horizontal="centerContinuous"/>
    </xf>
    <xf numFmtId="0" fontId="14" fillId="0" borderId="37" xfId="0" applyFont="1" applyBorder="1" applyAlignment="1" applyProtection="1">
      <alignment horizontal="center"/>
    </xf>
    <xf numFmtId="0" fontId="14" fillId="0" borderId="30" xfId="0" applyFont="1" applyBorder="1" applyAlignment="1" applyProtection="1">
      <alignment horizontal="center"/>
    </xf>
    <xf numFmtId="0" fontId="18" fillId="0" borderId="32" xfId="0" applyFont="1" applyBorder="1" applyAlignment="1" applyProtection="1">
      <alignment horizontal="center"/>
    </xf>
    <xf numFmtId="5" fontId="9" fillId="0" borderId="32" xfId="0" applyNumberFormat="1" applyFont="1" applyBorder="1" applyProtection="1"/>
    <xf numFmtId="5" fontId="17" fillId="0" borderId="32" xfId="0" applyNumberFormat="1" applyFont="1" applyBorder="1" applyProtection="1">
      <protection locked="0"/>
    </xf>
    <xf numFmtId="5" fontId="17" fillId="0" borderId="5" xfId="0" applyNumberFormat="1" applyFont="1" applyBorder="1" applyProtection="1">
      <protection locked="0"/>
    </xf>
    <xf numFmtId="37" fontId="9" fillId="0" borderId="32" xfId="0" applyNumberFormat="1" applyFont="1" applyBorder="1" applyProtection="1"/>
    <xf numFmtId="37" fontId="9" fillId="0" borderId="37" xfId="0" applyNumberFormat="1" applyFont="1" applyBorder="1" applyProtection="1"/>
    <xf numFmtId="0" fontId="14" fillId="0" borderId="22" xfId="0" applyFont="1" applyBorder="1" applyAlignment="1" applyProtection="1">
      <alignment horizontal="center"/>
    </xf>
    <xf numFmtId="0" fontId="9" fillId="0" borderId="41" xfId="0" applyFont="1" applyBorder="1" applyProtection="1"/>
    <xf numFmtId="5" fontId="9" fillId="0" borderId="41" xfId="0" applyNumberFormat="1" applyFont="1" applyBorder="1" applyProtection="1"/>
    <xf numFmtId="5" fontId="9" fillId="0" borderId="24" xfId="0" applyNumberFormat="1" applyFont="1" applyBorder="1" applyProtection="1"/>
    <xf numFmtId="0" fontId="9" fillId="0" borderId="36" xfId="0" applyFont="1" applyBorder="1" applyProtection="1"/>
    <xf numFmtId="37" fontId="9" fillId="0" borderId="35" xfId="0" applyNumberFormat="1" applyFont="1" applyBorder="1" applyProtection="1"/>
    <xf numFmtId="37" fontId="9" fillId="0" borderId="36" xfId="0" applyNumberFormat="1" applyFont="1" applyBorder="1" applyProtection="1"/>
    <xf numFmtId="5" fontId="9" fillId="0" borderId="5" xfId="0" applyNumberFormat="1" applyFont="1" applyBorder="1" applyProtection="1"/>
    <xf numFmtId="0" fontId="18" fillId="0" borderId="0" xfId="0" applyFont="1" applyAlignment="1" applyProtection="1">
      <alignment horizontal="center"/>
    </xf>
    <xf numFmtId="5" fontId="9" fillId="0" borderId="0" xfId="0" applyNumberFormat="1" applyFont="1" applyProtection="1"/>
    <xf numFmtId="166" fontId="9" fillId="0" borderId="0" xfId="0" applyNumberFormat="1" applyFont="1" applyProtection="1"/>
    <xf numFmtId="0" fontId="40" fillId="0" borderId="0" xfId="0" applyFont="1" applyProtection="1"/>
    <xf numFmtId="166" fontId="40" fillId="0" borderId="0" xfId="0" applyNumberFormat="1" applyFont="1" applyProtection="1"/>
    <xf numFmtId="5" fontId="41" fillId="0" borderId="0" xfId="0" applyNumberFormat="1" applyFont="1" applyProtection="1"/>
    <xf numFmtId="166" fontId="41" fillId="0" borderId="0" xfId="0" applyNumberFormat="1" applyFont="1" applyProtection="1"/>
    <xf numFmtId="0" fontId="41" fillId="0" borderId="0" xfId="0" applyFont="1" applyProtection="1"/>
    <xf numFmtId="37" fontId="14" fillId="0" borderId="0" xfId="0" applyNumberFormat="1" applyFont="1" applyAlignment="1" applyProtection="1">
      <alignment horizontal="centerContinuous"/>
    </xf>
    <xf numFmtId="0" fontId="22" fillId="6" borderId="0" xfId="0" applyFont="1" applyFill="1" applyProtection="1"/>
    <xf numFmtId="0" fontId="4" fillId="0" borderId="19" xfId="0" applyFont="1" applyBorder="1" applyProtection="1"/>
    <xf numFmtId="0" fontId="4" fillId="0" borderId="21" xfId="0" applyFont="1" applyBorder="1" applyProtection="1"/>
    <xf numFmtId="0" fontId="4" fillId="0" borderId="24" xfId="0" applyFont="1" applyBorder="1" applyProtection="1"/>
    <xf numFmtId="0" fontId="4" fillId="0" borderId="6" xfId="0" applyFont="1" applyBorder="1" applyProtection="1"/>
    <xf numFmtId="0" fontId="4" fillId="0" borderId="34" xfId="0" applyFont="1" applyBorder="1" applyProtection="1"/>
    <xf numFmtId="0" fontId="4" fillId="0" borderId="8" xfId="0" applyFont="1" applyBorder="1" applyProtection="1"/>
    <xf numFmtId="0" fontId="4" fillId="0" borderId="35" xfId="0" applyFont="1" applyBorder="1" applyProtection="1"/>
    <xf numFmtId="0" fontId="4" fillId="0" borderId="36" xfId="0" applyFont="1" applyBorder="1" applyProtection="1"/>
    <xf numFmtId="0" fontId="4" fillId="0" borderId="31" xfId="0" applyFont="1" applyBorder="1" applyProtection="1"/>
    <xf numFmtId="0" fontId="4" fillId="0" borderId="0" xfId="0" applyFont="1" applyAlignment="1" applyProtection="1">
      <alignment horizontal="center"/>
    </xf>
    <xf numFmtId="0" fontId="4" fillId="0" borderId="32" xfId="0" applyFont="1" applyBorder="1" applyProtection="1"/>
    <xf numFmtId="0" fontId="4" fillId="0" borderId="33" xfId="0" applyFont="1" applyBorder="1" applyProtection="1"/>
    <xf numFmtId="0" fontId="4" fillId="0" borderId="31" xfId="0" applyFont="1" applyBorder="1" applyAlignment="1" applyProtection="1">
      <alignment horizontal="center"/>
    </xf>
    <xf numFmtId="0" fontId="4" fillId="0" borderId="33" xfId="0" applyFont="1" applyBorder="1" applyAlignment="1" applyProtection="1">
      <alignment horizontal="center"/>
    </xf>
    <xf numFmtId="0" fontId="4" fillId="0" borderId="37" xfId="0" applyFont="1" applyBorder="1" applyProtection="1"/>
    <xf numFmtId="0" fontId="5" fillId="0" borderId="5" xfId="0" applyFont="1" applyBorder="1" applyAlignment="1" applyProtection="1">
      <alignment horizontal="centerContinuous"/>
    </xf>
    <xf numFmtId="0" fontId="4" fillId="0" borderId="13" xfId="0" applyFont="1" applyBorder="1" applyAlignment="1" applyProtection="1">
      <alignment horizontal="center"/>
    </xf>
    <xf numFmtId="0" fontId="30" fillId="0" borderId="32" xfId="0" applyFont="1" applyBorder="1" applyProtection="1">
      <protection locked="0"/>
    </xf>
    <xf numFmtId="10" fontId="30" fillId="0" borderId="0" xfId="0" applyNumberFormat="1" applyFont="1" applyProtection="1">
      <protection locked="0"/>
    </xf>
    <xf numFmtId="0" fontId="4" fillId="6" borderId="0" xfId="0" applyFont="1" applyFill="1" applyProtection="1"/>
    <xf numFmtId="0" fontId="4" fillId="0" borderId="38" xfId="0" applyFont="1" applyBorder="1" applyProtection="1"/>
    <xf numFmtId="0" fontId="4" fillId="0" borderId="39" xfId="0" applyFont="1" applyBorder="1" applyAlignment="1" applyProtection="1">
      <alignment horizontal="center"/>
    </xf>
    <xf numFmtId="0" fontId="4" fillId="0" borderId="38" xfId="0" applyFont="1" applyBorder="1" applyAlignment="1" applyProtection="1">
      <alignment horizontal="center"/>
    </xf>
    <xf numFmtId="10" fontId="4" fillId="0" borderId="8" xfId="0" applyNumberFormat="1" applyFont="1" applyBorder="1" applyProtection="1"/>
    <xf numFmtId="0" fontId="4" fillId="0" borderId="40" xfId="0" applyFont="1" applyBorder="1" applyProtection="1"/>
    <xf numFmtId="0" fontId="4" fillId="0" borderId="0" xfId="0" applyFont="1" applyAlignment="1" applyProtection="1">
      <alignment horizontal="right"/>
    </xf>
    <xf numFmtId="0" fontId="4" fillId="0" borderId="21" xfId="0" applyFont="1" applyBorder="1" applyAlignment="1" applyProtection="1">
      <alignment horizontal="left"/>
    </xf>
    <xf numFmtId="0" fontId="27" fillId="0" borderId="1" xfId="0" applyFont="1" applyBorder="1" applyAlignment="1" applyProtection="1">
      <alignment horizontal="centerContinuous"/>
    </xf>
    <xf numFmtId="0" fontId="4" fillId="0" borderId="2" xfId="0" applyFont="1" applyBorder="1" applyAlignment="1" applyProtection="1">
      <alignment horizontal="centerContinuous"/>
    </xf>
    <xf numFmtId="0" fontId="13" fillId="0" borderId="2" xfId="0" applyFont="1" applyBorder="1" applyAlignment="1" applyProtection="1">
      <alignment horizontal="centerContinuous"/>
    </xf>
    <xf numFmtId="0" fontId="4" fillId="0" borderId="3" xfId="0" applyFont="1" applyBorder="1" applyAlignment="1" applyProtection="1">
      <alignment horizontal="centerContinuous"/>
    </xf>
    <xf numFmtId="0" fontId="13" fillId="0" borderId="0" xfId="0" applyFont="1" applyAlignment="1" applyProtection="1">
      <alignment horizontal="centerContinuous"/>
    </xf>
    <xf numFmtId="0" fontId="42" fillId="0" borderId="0" xfId="0" applyFont="1" applyAlignment="1" applyProtection="1">
      <alignment horizontal="centerContinuous"/>
    </xf>
    <xf numFmtId="0" fontId="13" fillId="0" borderId="5" xfId="0" applyFont="1" applyBorder="1" applyAlignment="1" applyProtection="1">
      <alignment horizontal="centerContinuous"/>
    </xf>
    <xf numFmtId="0" fontId="4" fillId="0" borderId="13" xfId="0" applyFont="1" applyBorder="1" applyAlignment="1" applyProtection="1">
      <alignment horizontal="left"/>
    </xf>
    <xf numFmtId="0" fontId="22" fillId="0" borderId="4" xfId="0" applyFont="1" applyBorder="1" applyProtection="1"/>
    <xf numFmtId="0" fontId="22" fillId="0" borderId="0" xfId="0" applyFont="1" applyAlignment="1" applyProtection="1">
      <alignment horizontal="left"/>
    </xf>
    <xf numFmtId="0" fontId="22" fillId="0" borderId="31" xfId="0" applyFont="1" applyBorder="1" applyAlignment="1" applyProtection="1">
      <alignment horizontal="center"/>
    </xf>
    <xf numFmtId="0" fontId="22" fillId="0" borderId="18" xfId="0" applyFont="1" applyBorder="1" applyAlignment="1" applyProtection="1">
      <alignment horizontal="center"/>
    </xf>
    <xf numFmtId="0" fontId="22" fillId="0" borderId="4" xfId="0" applyFont="1" applyBorder="1" applyAlignment="1" applyProtection="1">
      <alignment horizontal="center"/>
    </xf>
    <xf numFmtId="0" fontId="22" fillId="0" borderId="0" xfId="0" applyFont="1" applyAlignment="1" applyProtection="1">
      <alignment horizontal="center"/>
    </xf>
    <xf numFmtId="0" fontId="4" fillId="0" borderId="9" xfId="0" applyFont="1" applyBorder="1" applyProtection="1"/>
    <xf numFmtId="0" fontId="4" fillId="0" borderId="8" xfId="0" applyFont="1" applyBorder="1" applyAlignment="1" applyProtection="1">
      <alignment horizontal="centerContinuous"/>
    </xf>
    <xf numFmtId="0" fontId="4" fillId="0" borderId="10" xfId="0" applyFont="1" applyBorder="1" applyProtection="1"/>
    <xf numFmtId="0" fontId="22" fillId="0" borderId="32" xfId="0" applyFont="1" applyBorder="1" applyAlignment="1" applyProtection="1">
      <alignment horizontal="left"/>
    </xf>
    <xf numFmtId="5" fontId="22" fillId="0" borderId="31" xfId="0" applyNumberFormat="1" applyFont="1" applyBorder="1" applyAlignment="1" applyProtection="1">
      <alignment horizontal="center"/>
    </xf>
    <xf numFmtId="5" fontId="35" fillId="0" borderId="31" xfId="0" applyNumberFormat="1" applyFont="1" applyBorder="1" applyProtection="1">
      <protection locked="0"/>
    </xf>
    <xf numFmtId="5" fontId="22" fillId="0" borderId="18" xfId="0" applyNumberFormat="1" applyFont="1" applyBorder="1" applyProtection="1"/>
    <xf numFmtId="37" fontId="22" fillId="0" borderId="18" xfId="0" applyNumberFormat="1" applyFont="1" applyBorder="1" applyProtection="1"/>
    <xf numFmtId="37" fontId="22" fillId="0" borderId="31" xfId="0" applyNumberFormat="1" applyFont="1" applyBorder="1" applyProtection="1"/>
    <xf numFmtId="0" fontId="35" fillId="0" borderId="31" xfId="0" applyFont="1" applyBorder="1" applyProtection="1">
      <protection locked="0"/>
    </xf>
    <xf numFmtId="0" fontId="22" fillId="0" borderId="31" xfId="0" applyFont="1" applyBorder="1" applyProtection="1"/>
    <xf numFmtId="0" fontId="22" fillId="0" borderId="0" xfId="0" applyFont="1" applyAlignment="1" applyProtection="1">
      <alignment horizontal="right"/>
    </xf>
    <xf numFmtId="37" fontId="22" fillId="0" borderId="38" xfId="0" applyNumberFormat="1" applyFont="1" applyBorder="1" applyProtection="1"/>
    <xf numFmtId="37" fontId="22" fillId="0" borderId="42" xfId="0" applyNumberFormat="1" applyFont="1" applyBorder="1" applyProtection="1"/>
    <xf numFmtId="0" fontId="22" fillId="0" borderId="17" xfId="0" applyFont="1" applyBorder="1" applyProtection="1"/>
    <xf numFmtId="0" fontId="22" fillId="0" borderId="32" xfId="0" applyFont="1" applyBorder="1" applyProtection="1"/>
    <xf numFmtId="0" fontId="22" fillId="0" borderId="0" xfId="0" applyFont="1" applyAlignment="1" applyProtection="1">
      <alignment horizontal="centerContinuous"/>
    </xf>
    <xf numFmtId="0" fontId="4" fillId="0" borderId="37" xfId="0" applyFont="1" applyBorder="1" applyAlignment="1" applyProtection="1">
      <alignment horizontal="left"/>
    </xf>
    <xf numFmtId="5" fontId="4" fillId="0" borderId="43" xfId="0" applyNumberFormat="1" applyFont="1" applyBorder="1" applyProtection="1"/>
    <xf numFmtId="5" fontId="4" fillId="0" borderId="44" xfId="0" applyNumberFormat="1" applyFont="1" applyBorder="1" applyProtection="1"/>
    <xf numFmtId="0" fontId="4" fillId="0" borderId="19" xfId="0" applyFont="1" applyBorder="1" applyAlignment="1" applyProtection="1">
      <alignment horizontal="centerContinuous"/>
    </xf>
    <xf numFmtId="0" fontId="4" fillId="0" borderId="21" xfId="0" applyFont="1" applyBorder="1" applyAlignment="1" applyProtection="1">
      <alignment horizontal="centerContinuous"/>
    </xf>
    <xf numFmtId="0" fontId="4" fillId="0" borderId="24" xfId="0" applyFont="1" applyBorder="1" applyAlignment="1" applyProtection="1">
      <alignment horizontal="centerContinuous"/>
    </xf>
    <xf numFmtId="0" fontId="27" fillId="0" borderId="2" xfId="0" applyFont="1" applyBorder="1" applyAlignment="1" applyProtection="1">
      <alignment horizontal="centerContinuous"/>
    </xf>
    <xf numFmtId="0" fontId="43" fillId="0" borderId="0" xfId="0" applyFont="1" applyAlignment="1" applyProtection="1">
      <alignment horizontal="centerContinuous"/>
    </xf>
    <xf numFmtId="0" fontId="22" fillId="0" borderId="6" xfId="0" applyFont="1" applyBorder="1" applyProtection="1"/>
    <xf numFmtId="0" fontId="22" fillId="0" borderId="7" xfId="0" applyFont="1" applyBorder="1" applyAlignment="1" applyProtection="1">
      <alignment horizontal="left"/>
    </xf>
    <xf numFmtId="0" fontId="22" fillId="0" borderId="8" xfId="0" applyFont="1" applyBorder="1" applyProtection="1"/>
    <xf numFmtId="0" fontId="22" fillId="0" borderId="7" xfId="0" applyFont="1" applyBorder="1" applyAlignment="1" applyProtection="1">
      <alignment horizontal="center"/>
    </xf>
    <xf numFmtId="0" fontId="22" fillId="0" borderId="35" xfId="0" applyFont="1" applyBorder="1" applyAlignment="1" applyProtection="1">
      <alignment horizontal="center"/>
    </xf>
    <xf numFmtId="0" fontId="22" fillId="0" borderId="36" xfId="0" applyFont="1" applyBorder="1" applyAlignment="1" applyProtection="1">
      <alignment horizontal="center"/>
    </xf>
    <xf numFmtId="0" fontId="22" fillId="0" borderId="16" xfId="0" applyFont="1" applyBorder="1" applyAlignment="1" applyProtection="1">
      <alignment horizontal="left"/>
    </xf>
    <xf numFmtId="0" fontId="22" fillId="0" borderId="16" xfId="0" applyFont="1" applyBorder="1" applyAlignment="1" applyProtection="1">
      <alignment horizontal="center"/>
    </xf>
    <xf numFmtId="0" fontId="22" fillId="0" borderId="32" xfId="0" applyFont="1" applyBorder="1" applyAlignment="1" applyProtection="1">
      <alignment horizontal="center"/>
    </xf>
    <xf numFmtId="0" fontId="22" fillId="0" borderId="5" xfId="0" applyFont="1" applyBorder="1" applyAlignment="1" applyProtection="1">
      <alignment horizontal="center"/>
    </xf>
    <xf numFmtId="0" fontId="22" fillId="0" borderId="16" xfId="0" applyFont="1" applyBorder="1" applyAlignment="1" applyProtection="1">
      <alignment horizontal="centerContinuous"/>
    </xf>
    <xf numFmtId="0" fontId="4" fillId="0" borderId="7" xfId="0" applyFont="1" applyBorder="1" applyProtection="1"/>
    <xf numFmtId="0" fontId="22" fillId="0" borderId="8" xfId="0" applyFont="1" applyBorder="1" applyAlignment="1" applyProtection="1">
      <alignment horizontal="centerContinuous"/>
    </xf>
    <xf numFmtId="0" fontId="22" fillId="0" borderId="34" xfId="0" applyFont="1" applyBorder="1" applyProtection="1"/>
    <xf numFmtId="0" fontId="22" fillId="0" borderId="10" xfId="0" applyFont="1" applyBorder="1" applyProtection="1"/>
    <xf numFmtId="0" fontId="4" fillId="0" borderId="16" xfId="0" applyFont="1" applyBorder="1" applyProtection="1"/>
    <xf numFmtId="0" fontId="4" fillId="0" borderId="11" xfId="0" applyFont="1" applyBorder="1" applyAlignment="1" applyProtection="1">
      <alignment horizontal="center"/>
    </xf>
    <xf numFmtId="0" fontId="4" fillId="0" borderId="12" xfId="0" applyFont="1" applyBorder="1" applyAlignment="1" applyProtection="1">
      <alignment horizontal="centerContinuous"/>
    </xf>
    <xf numFmtId="0" fontId="4" fillId="0" borderId="13" xfId="0" applyFont="1" applyBorder="1" applyAlignment="1" applyProtection="1">
      <alignment horizontal="centerContinuous"/>
    </xf>
    <xf numFmtId="5" fontId="4" fillId="0" borderId="24" xfId="0" applyNumberFormat="1" applyFont="1" applyBorder="1" applyAlignment="1" applyProtection="1">
      <alignment horizontal="centerContinuous"/>
    </xf>
    <xf numFmtId="0" fontId="4" fillId="0" borderId="2" xfId="0" applyFont="1" applyBorder="1" applyAlignment="1" applyProtection="1">
      <alignment horizontal="left"/>
    </xf>
    <xf numFmtId="0" fontId="44" fillId="0" borderId="4" xfId="0" applyFont="1" applyBorder="1" applyProtection="1">
      <protection locked="0"/>
    </xf>
    <xf numFmtId="0" fontId="44" fillId="0" borderId="0" xfId="0" applyFont="1" applyAlignment="1" applyProtection="1">
      <alignment horizontal="left"/>
      <protection locked="0"/>
    </xf>
    <xf numFmtId="0" fontId="44" fillId="0" borderId="0" xfId="0" applyFont="1" applyProtection="1">
      <protection locked="0"/>
    </xf>
    <xf numFmtId="0" fontId="44" fillId="0" borderId="5" xfId="0" applyFont="1" applyBorder="1" applyProtection="1">
      <protection locked="0"/>
    </xf>
    <xf numFmtId="0" fontId="44" fillId="0" borderId="0" xfId="0" applyFont="1" applyAlignment="1" applyProtection="1">
      <alignment horizontal="centerContinuous"/>
      <protection locked="0"/>
    </xf>
    <xf numFmtId="0" fontId="44" fillId="0" borderId="5" xfId="0" applyFont="1" applyBorder="1" applyAlignment="1" applyProtection="1">
      <alignment horizontal="centerContinuous"/>
      <protection locked="0"/>
    </xf>
    <xf numFmtId="0" fontId="37" fillId="0" borderId="0" xfId="0" applyFont="1" applyAlignment="1" applyProtection="1">
      <alignment horizontal="left"/>
      <protection locked="0"/>
    </xf>
    <xf numFmtId="0" fontId="30" fillId="0" borderId="0" xfId="0" applyFont="1" applyAlignment="1" applyProtection="1">
      <alignment horizontal="left"/>
      <protection locked="0"/>
    </xf>
    <xf numFmtId="0" fontId="30" fillId="0" borderId="21" xfId="0" applyFont="1" applyBorder="1" applyAlignment="1" applyProtection="1">
      <alignment horizontal="left"/>
      <protection locked="0"/>
    </xf>
    <xf numFmtId="0" fontId="13" fillId="0" borderId="1" xfId="0" applyFont="1" applyBorder="1" applyAlignment="1" applyProtection="1">
      <alignment horizontal="centerContinuous"/>
    </xf>
    <xf numFmtId="0" fontId="4" fillId="0" borderId="33" xfId="0" applyFont="1" applyBorder="1" applyAlignment="1" applyProtection="1">
      <alignment horizontal="centerContinuous"/>
    </xf>
    <xf numFmtId="0" fontId="4" fillId="0" borderId="30" xfId="0" applyFont="1" applyBorder="1" applyAlignment="1" applyProtection="1">
      <alignment horizontal="centerContinuous"/>
    </xf>
    <xf numFmtId="0" fontId="4" fillId="0" borderId="5" xfId="0" applyFont="1" applyBorder="1" applyAlignment="1" applyProtection="1">
      <alignment horizontal="center"/>
    </xf>
    <xf numFmtId="5" fontId="4" fillId="0" borderId="0" xfId="0" applyNumberFormat="1" applyFont="1" applyProtection="1"/>
    <xf numFmtId="5" fontId="4" fillId="0" borderId="31" xfId="0" applyNumberFormat="1" applyFont="1" applyBorder="1" applyProtection="1"/>
    <xf numFmtId="5" fontId="4" fillId="0" borderId="5" xfId="0" applyNumberFormat="1" applyFont="1" applyBorder="1" applyProtection="1"/>
    <xf numFmtId="37" fontId="4" fillId="0" borderId="13" xfId="0" applyNumberFormat="1" applyFont="1" applyBorder="1" applyProtection="1"/>
    <xf numFmtId="37" fontId="4" fillId="0" borderId="33" xfId="0" applyNumberFormat="1" applyFont="1" applyBorder="1" applyProtection="1"/>
    <xf numFmtId="37" fontId="4" fillId="0" borderId="30" xfId="0" applyNumberFormat="1" applyFont="1" applyBorder="1" applyProtection="1"/>
    <xf numFmtId="37" fontId="4" fillId="0" borderId="0" xfId="0" applyNumberFormat="1" applyFont="1" applyProtection="1"/>
    <xf numFmtId="37" fontId="4" fillId="0" borderId="31" xfId="0" applyNumberFormat="1" applyFont="1" applyBorder="1" applyProtection="1"/>
    <xf numFmtId="37" fontId="4" fillId="0" borderId="5" xfId="0" applyNumberFormat="1" applyFont="1" applyBorder="1" applyProtection="1"/>
    <xf numFmtId="37" fontId="30" fillId="0" borderId="0" xfId="0" applyNumberFormat="1" applyFont="1" applyProtection="1">
      <protection locked="0"/>
    </xf>
    <xf numFmtId="37" fontId="30" fillId="0" borderId="5" xfId="0" applyNumberFormat="1" applyFont="1" applyBorder="1" applyProtection="1">
      <protection locked="0"/>
    </xf>
    <xf numFmtId="37" fontId="30" fillId="0" borderId="13" xfId="0" applyNumberFormat="1" applyFont="1" applyBorder="1" applyProtection="1">
      <protection locked="0"/>
    </xf>
    <xf numFmtId="37" fontId="30" fillId="0" borderId="30" xfId="0" applyNumberFormat="1" applyFont="1" applyBorder="1" applyProtection="1">
      <protection locked="0"/>
    </xf>
    <xf numFmtId="0" fontId="4" fillId="0" borderId="21" xfId="0" applyFont="1" applyBorder="1" applyAlignment="1" applyProtection="1">
      <alignment horizontal="center"/>
    </xf>
    <xf numFmtId="0" fontId="4" fillId="0" borderId="45" xfId="0" applyFont="1" applyBorder="1" applyProtection="1"/>
    <xf numFmtId="37" fontId="4" fillId="0" borderId="21" xfId="0" applyNumberFormat="1" applyFont="1" applyBorder="1" applyProtection="1"/>
    <xf numFmtId="37" fontId="4" fillId="0" borderId="45" xfId="0" applyNumberFormat="1" applyFont="1" applyBorder="1" applyProtection="1"/>
    <xf numFmtId="37" fontId="4" fillId="0" borderId="0" xfId="0" applyNumberFormat="1" applyFont="1" applyAlignment="1" applyProtection="1">
      <alignment horizontal="centerContinuous"/>
    </xf>
    <xf numFmtId="37" fontId="4" fillId="0" borderId="2" xfId="0" applyNumberFormat="1" applyFont="1" applyBorder="1" applyProtection="1"/>
    <xf numFmtId="37" fontId="4" fillId="0" borderId="3" xfId="0" applyNumberFormat="1" applyFont="1" applyBorder="1" applyProtection="1"/>
    <xf numFmtId="0" fontId="39" fillId="0" borderId="0" xfId="0" applyFont="1" applyAlignment="1" applyProtection="1">
      <alignment horizontal="centerContinuous"/>
    </xf>
    <xf numFmtId="37" fontId="4" fillId="0" borderId="5" xfId="0" applyNumberFormat="1" applyFont="1" applyBorder="1" applyAlignment="1" applyProtection="1">
      <alignment horizontal="centerContinuous"/>
    </xf>
    <xf numFmtId="37" fontId="4" fillId="0" borderId="33" xfId="0" applyNumberFormat="1" applyFont="1" applyBorder="1" applyAlignment="1" applyProtection="1">
      <alignment horizontal="centerContinuous"/>
    </xf>
    <xf numFmtId="37" fontId="4" fillId="0" borderId="13" xfId="0" applyNumberFormat="1" applyFont="1" applyBorder="1" applyAlignment="1" applyProtection="1">
      <alignment horizontal="centerContinuous"/>
    </xf>
    <xf numFmtId="37" fontId="4" fillId="0" borderId="30" xfId="0" applyNumberFormat="1" applyFont="1" applyBorder="1" applyAlignment="1" applyProtection="1">
      <alignment horizontal="centerContinuous"/>
    </xf>
    <xf numFmtId="37" fontId="4" fillId="0" borderId="0" xfId="0" applyNumberFormat="1" applyFont="1" applyAlignment="1" applyProtection="1">
      <alignment horizontal="center"/>
    </xf>
    <xf numFmtId="37" fontId="4" fillId="0" borderId="5" xfId="0" applyNumberFormat="1" applyFont="1" applyBorder="1" applyAlignment="1" applyProtection="1">
      <alignment horizontal="center"/>
    </xf>
    <xf numFmtId="0" fontId="4" fillId="0" borderId="43" xfId="0" applyFont="1" applyBorder="1" applyProtection="1"/>
    <xf numFmtId="5" fontId="4" fillId="0" borderId="46" xfId="0" applyNumberFormat="1" applyFont="1" applyBorder="1" applyProtection="1"/>
    <xf numFmtId="5" fontId="4" fillId="0" borderId="47" xfId="0" applyNumberFormat="1" applyFont="1" applyBorder="1" applyProtection="1"/>
    <xf numFmtId="5" fontId="30" fillId="0" borderId="13" xfId="0" applyNumberFormat="1" applyFont="1" applyBorder="1" applyProtection="1">
      <protection locked="0"/>
    </xf>
    <xf numFmtId="5" fontId="4" fillId="0" borderId="33" xfId="0" applyNumberFormat="1" applyFont="1" applyBorder="1" applyProtection="1"/>
    <xf numFmtId="5" fontId="30" fillId="0" borderId="30" xfId="0" applyNumberFormat="1" applyFont="1" applyBorder="1" applyProtection="1">
      <protection locked="0"/>
    </xf>
    <xf numFmtId="0" fontId="4" fillId="0" borderId="13" xfId="0" applyFont="1" applyBorder="1" applyAlignment="1" applyProtection="1">
      <alignment horizontal="right"/>
    </xf>
    <xf numFmtId="0" fontId="39" fillId="0" borderId="5" xfId="0" applyFont="1" applyBorder="1" applyAlignment="1" applyProtection="1">
      <alignment horizontal="centerContinuous"/>
    </xf>
    <xf numFmtId="0" fontId="4" fillId="0" borderId="18" xfId="0" applyFont="1" applyBorder="1" applyAlignment="1" applyProtection="1">
      <alignment horizontal="center"/>
    </xf>
    <xf numFmtId="0" fontId="4" fillId="0" borderId="15" xfId="0" applyFont="1" applyBorder="1" applyAlignment="1" applyProtection="1">
      <alignment horizontal="center"/>
    </xf>
    <xf numFmtId="37" fontId="4" fillId="0" borderId="32" xfId="0" applyNumberFormat="1" applyFont="1" applyBorder="1" applyProtection="1"/>
    <xf numFmtId="37" fontId="4" fillId="0" borderId="18" xfId="0" applyNumberFormat="1" applyFont="1" applyBorder="1" applyProtection="1"/>
    <xf numFmtId="5" fontId="4" fillId="0" borderId="32" xfId="0" applyNumberFormat="1" applyFont="1" applyBorder="1" applyProtection="1"/>
    <xf numFmtId="5" fontId="4" fillId="0" borderId="13" xfId="0" applyNumberFormat="1" applyFont="1" applyBorder="1" applyProtection="1"/>
    <xf numFmtId="5" fontId="4" fillId="0" borderId="15" xfId="0" applyNumberFormat="1" applyFont="1" applyBorder="1" applyProtection="1"/>
    <xf numFmtId="37" fontId="30" fillId="0" borderId="18" xfId="0" applyNumberFormat="1" applyFont="1" applyBorder="1" applyProtection="1">
      <protection locked="0"/>
    </xf>
    <xf numFmtId="0" fontId="30" fillId="0" borderId="18" xfId="0" applyFont="1" applyBorder="1" applyProtection="1">
      <protection locked="0"/>
    </xf>
    <xf numFmtId="37" fontId="30" fillId="0" borderId="32" xfId="0" applyNumberFormat="1" applyFont="1" applyBorder="1" applyProtection="1">
      <protection locked="0"/>
    </xf>
    <xf numFmtId="37" fontId="4" fillId="0" borderId="48" xfId="0" applyNumberFormat="1" applyFont="1" applyBorder="1" applyProtection="1"/>
    <xf numFmtId="37" fontId="4" fillId="0" borderId="40" xfId="0" applyNumberFormat="1" applyFont="1" applyBorder="1" applyProtection="1"/>
    <xf numFmtId="0" fontId="4" fillId="0" borderId="19" xfId="0" applyFont="1" applyBorder="1" applyAlignment="1" applyProtection="1">
      <alignment horizontal="center"/>
    </xf>
    <xf numFmtId="37" fontId="4" fillId="0" borderId="41" xfId="0" applyNumberFormat="1" applyFont="1" applyBorder="1" applyProtection="1"/>
    <xf numFmtId="37" fontId="4" fillId="0" borderId="49" xfId="0" applyNumberFormat="1" applyFont="1" applyBorder="1" applyProtection="1"/>
    <xf numFmtId="37" fontId="4" fillId="0" borderId="50" xfId="0" applyNumberFormat="1" applyFont="1" applyBorder="1" applyProtection="1"/>
    <xf numFmtId="0" fontId="3" fillId="0" borderId="4" xfId="0" applyFont="1" applyBorder="1" applyProtection="1"/>
    <xf numFmtId="0" fontId="4" fillId="0" borderId="17" xfId="0" applyFont="1" applyBorder="1" applyAlignment="1" applyProtection="1">
      <alignment horizontal="center"/>
    </xf>
    <xf numFmtId="0" fontId="4" fillId="0" borderId="14" xfId="0" applyFont="1" applyBorder="1" applyAlignment="1" applyProtection="1">
      <alignment horizontal="center"/>
    </xf>
    <xf numFmtId="0" fontId="4" fillId="0" borderId="17" xfId="0" applyFont="1" applyBorder="1" applyProtection="1"/>
    <xf numFmtId="37" fontId="30" fillId="0" borderId="15" xfId="0" applyNumberFormat="1" applyFont="1" applyBorder="1" applyProtection="1">
      <protection locked="0"/>
    </xf>
    <xf numFmtId="0" fontId="4" fillId="0" borderId="32" xfId="0" applyFont="1" applyBorder="1" applyAlignment="1" applyProtection="1">
      <alignment horizontal="centerContinuous"/>
    </xf>
    <xf numFmtId="37" fontId="4" fillId="0" borderId="15" xfId="0" applyNumberFormat="1" applyFont="1" applyBorder="1" applyProtection="1"/>
    <xf numFmtId="0" fontId="30" fillId="0" borderId="4" xfId="0" applyFont="1" applyBorder="1" applyAlignment="1" applyProtection="1">
      <alignment horizontal="center"/>
      <protection locked="0"/>
    </xf>
    <xf numFmtId="0" fontId="30" fillId="0" borderId="31" xfId="0" applyFont="1" applyBorder="1" applyProtection="1">
      <protection locked="0"/>
    </xf>
    <xf numFmtId="5" fontId="30" fillId="0" borderId="32" xfId="0" applyNumberFormat="1" applyFont="1" applyBorder="1" applyProtection="1">
      <protection locked="0"/>
    </xf>
    <xf numFmtId="5" fontId="30" fillId="0" borderId="0" xfId="0" applyNumberFormat="1" applyFont="1" applyProtection="1">
      <protection locked="0"/>
    </xf>
    <xf numFmtId="5" fontId="30" fillId="0" borderId="18" xfId="0" applyNumberFormat="1" applyFont="1" applyBorder="1" applyProtection="1">
      <protection locked="0"/>
    </xf>
    <xf numFmtId="0" fontId="30" fillId="0" borderId="19" xfId="0" applyFont="1" applyBorder="1" applyAlignment="1" applyProtection="1">
      <alignment horizontal="center"/>
      <protection locked="0"/>
    </xf>
    <xf numFmtId="0" fontId="30" fillId="0" borderId="45" xfId="0" applyFont="1" applyBorder="1" applyProtection="1">
      <protection locked="0"/>
    </xf>
    <xf numFmtId="0" fontId="30" fillId="0" borderId="21" xfId="0" applyFont="1" applyBorder="1" applyAlignment="1" applyProtection="1">
      <alignment horizontal="center"/>
      <protection locked="0"/>
    </xf>
    <xf numFmtId="37" fontId="30" fillId="0" borderId="41" xfId="0" applyNumberFormat="1" applyFont="1" applyBorder="1" applyProtection="1">
      <protection locked="0"/>
    </xf>
    <xf numFmtId="37" fontId="30" fillId="0" borderId="24" xfId="0" applyNumberFormat="1" applyFont="1" applyBorder="1" applyProtection="1">
      <protection locked="0"/>
    </xf>
    <xf numFmtId="0" fontId="30" fillId="0" borderId="0" xfId="0" applyFont="1" applyAlignment="1" applyProtection="1">
      <alignment horizontal="centerContinuous"/>
      <protection locked="0"/>
    </xf>
    <xf numFmtId="0" fontId="4" fillId="0" borderId="31" xfId="0" applyFont="1" applyBorder="1" applyAlignment="1" applyProtection="1">
      <alignment horizontal="centerContinuous"/>
    </xf>
    <xf numFmtId="0" fontId="4" fillId="0" borderId="7" xfId="0" applyFont="1" applyBorder="1" applyAlignment="1" applyProtection="1">
      <alignment horizontal="center"/>
    </xf>
    <xf numFmtId="0" fontId="4" fillId="0" borderId="39" xfId="0" applyFont="1" applyBorder="1" applyAlignment="1" applyProtection="1">
      <alignment horizontal="centerContinuous"/>
    </xf>
    <xf numFmtId="0" fontId="4" fillId="0" borderId="48" xfId="0" applyFont="1" applyBorder="1" applyAlignment="1" applyProtection="1">
      <alignment horizontal="centerContinuous"/>
    </xf>
    <xf numFmtId="0" fontId="4" fillId="0" borderId="35" xfId="0" applyFont="1" applyBorder="1" applyAlignment="1" applyProtection="1">
      <alignment horizontal="center"/>
    </xf>
    <xf numFmtId="0" fontId="4" fillId="0" borderId="16" xfId="0" applyFont="1" applyBorder="1" applyAlignment="1" applyProtection="1">
      <alignment horizontal="center"/>
    </xf>
    <xf numFmtId="0" fontId="4" fillId="0" borderId="32" xfId="0" applyFont="1" applyBorder="1" applyAlignment="1" applyProtection="1">
      <alignment horizontal="center"/>
    </xf>
    <xf numFmtId="0" fontId="9" fillId="0" borderId="1" xfId="0" applyFont="1" applyBorder="1"/>
    <xf numFmtId="0" fontId="9" fillId="0" borderId="2" xfId="0" applyFont="1" applyBorder="1"/>
    <xf numFmtId="0" fontId="9" fillId="0" borderId="0" xfId="0" applyFont="1" applyAlignment="1">
      <alignment horizontal="centerContinuous"/>
    </xf>
    <xf numFmtId="0" fontId="9" fillId="0" borderId="5" xfId="0" applyFont="1" applyBorder="1" applyAlignment="1">
      <alignment horizontal="centerContinuous"/>
    </xf>
    <xf numFmtId="0" fontId="9" fillId="0" borderId="5" xfId="0" applyFont="1" applyBorder="1"/>
    <xf numFmtId="0" fontId="9" fillId="0" borderId="9" xfId="0" applyFont="1" applyBorder="1"/>
    <xf numFmtId="0" fontId="9" fillId="0" borderId="8" xfId="0" applyFont="1" applyBorder="1"/>
    <xf numFmtId="0" fontId="9" fillId="0" borderId="35" xfId="0" applyFont="1" applyBorder="1"/>
    <xf numFmtId="0" fontId="14" fillId="0" borderId="8" xfId="0" applyFont="1" applyBorder="1" applyAlignment="1">
      <alignment horizontal="centerContinuous"/>
    </xf>
    <xf numFmtId="0" fontId="9" fillId="0" borderId="8" xfId="0" applyFont="1" applyBorder="1" applyAlignment="1">
      <alignment horizontal="centerContinuous"/>
    </xf>
    <xf numFmtId="0" fontId="9" fillId="0" borderId="36" xfId="0" applyFont="1" applyBorder="1" applyAlignment="1">
      <alignment horizontal="centerContinuous"/>
    </xf>
    <xf numFmtId="0" fontId="9" fillId="0" borderId="17" xfId="0" applyFont="1" applyBorder="1"/>
    <xf numFmtId="0" fontId="9" fillId="0" borderId="32" xfId="0" applyFont="1" applyBorder="1"/>
    <xf numFmtId="0" fontId="14" fillId="0" borderId="36" xfId="0" applyFont="1" applyBorder="1" applyAlignment="1">
      <alignment horizontal="center"/>
    </xf>
    <xf numFmtId="0" fontId="14" fillId="0" borderId="5" xfId="0" applyFont="1" applyBorder="1" applyAlignment="1">
      <alignment horizontal="center"/>
    </xf>
    <xf numFmtId="0" fontId="14" fillId="0" borderId="17" xfId="0" applyFont="1" applyBorder="1" applyAlignment="1">
      <alignment horizontal="center"/>
    </xf>
    <xf numFmtId="0" fontId="14" fillId="0" borderId="16" xfId="0" applyFont="1" applyBorder="1" applyAlignment="1">
      <alignment horizontal="center"/>
    </xf>
    <xf numFmtId="0" fontId="14" fillId="0" borderId="32" xfId="0" applyFont="1" applyBorder="1" applyAlignment="1">
      <alignment horizontal="center"/>
    </xf>
    <xf numFmtId="0" fontId="14" fillId="0" borderId="12" xfId="0" applyFont="1" applyBorder="1" applyAlignment="1">
      <alignment horizontal="center"/>
    </xf>
    <xf numFmtId="0" fontId="14" fillId="0" borderId="37" xfId="0" applyFont="1" applyBorder="1" applyAlignment="1">
      <alignment horizontal="center"/>
    </xf>
    <xf numFmtId="0" fontId="14" fillId="0" borderId="30" xfId="0" applyFont="1" applyBorder="1" applyAlignment="1">
      <alignment horizontal="center"/>
    </xf>
    <xf numFmtId="0" fontId="5" fillId="0" borderId="0" xfId="0" applyFont="1"/>
    <xf numFmtId="0" fontId="14" fillId="0" borderId="0" xfId="0" applyFont="1" applyAlignment="1">
      <alignment horizontal="right"/>
    </xf>
    <xf numFmtId="0" fontId="5" fillId="0" borderId="32" xfId="0" applyFont="1" applyBorder="1"/>
    <xf numFmtId="0" fontId="14" fillId="0" borderId="22" xfId="0" applyFont="1" applyBorder="1" applyAlignment="1">
      <alignment horizontal="center"/>
    </xf>
    <xf numFmtId="0" fontId="9" fillId="0" borderId="21" xfId="0" applyFont="1" applyBorder="1"/>
    <xf numFmtId="0" fontId="5" fillId="0" borderId="41" xfId="0" applyFont="1" applyBorder="1"/>
    <xf numFmtId="5" fontId="9" fillId="0" borderId="49" xfId="0" applyNumberFormat="1" applyFont="1" applyBorder="1" applyProtection="1"/>
    <xf numFmtId="5" fontId="9" fillId="0" borderId="50" xfId="0" applyNumberFormat="1" applyFont="1" applyBorder="1" applyProtection="1"/>
    <xf numFmtId="0" fontId="39" fillId="0" borderId="4" xfId="0" applyFont="1" applyBorder="1" applyAlignment="1">
      <alignment horizontal="centerContinuous"/>
    </xf>
    <xf numFmtId="0" fontId="9" fillId="0" borderId="11" xfId="0" applyFont="1" applyBorder="1"/>
    <xf numFmtId="0" fontId="9" fillId="0" borderId="13" xfId="0" applyFont="1" applyBorder="1"/>
    <xf numFmtId="0" fontId="9" fillId="0" borderId="30" xfId="0" applyFont="1" applyBorder="1"/>
    <xf numFmtId="0" fontId="9" fillId="0" borderId="34" xfId="0" applyFont="1" applyBorder="1"/>
    <xf numFmtId="0" fontId="9" fillId="0" borderId="31" xfId="0" applyFont="1" applyBorder="1"/>
    <xf numFmtId="0" fontId="9" fillId="0" borderId="36" xfId="0" applyFont="1" applyBorder="1"/>
    <xf numFmtId="0" fontId="14" fillId="0" borderId="4" xfId="0" applyFont="1" applyBorder="1" applyAlignment="1">
      <alignment horizontal="center"/>
    </xf>
    <xf numFmtId="0" fontId="9" fillId="0" borderId="16" xfId="0" applyFont="1" applyBorder="1"/>
    <xf numFmtId="0" fontId="9" fillId="0" borderId="33" xfId="0" applyFont="1" applyBorder="1"/>
    <xf numFmtId="0" fontId="14" fillId="0" borderId="13" xfId="0" applyFont="1" applyBorder="1" applyAlignment="1">
      <alignment horizontal="center"/>
    </xf>
    <xf numFmtId="5" fontId="17" fillId="0" borderId="16" xfId="0" applyNumberFormat="1" applyFont="1" applyBorder="1" applyProtection="1">
      <protection locked="0"/>
    </xf>
    <xf numFmtId="0" fontId="17" fillId="0" borderId="16" xfId="0" applyFont="1" applyBorder="1" applyProtection="1">
      <protection locked="0"/>
    </xf>
    <xf numFmtId="37" fontId="17" fillId="0" borderId="16" xfId="0" applyNumberFormat="1" applyFont="1" applyBorder="1" applyProtection="1">
      <protection locked="0"/>
    </xf>
    <xf numFmtId="0" fontId="14" fillId="0" borderId="19" xfId="0" applyFont="1" applyBorder="1" applyAlignment="1">
      <alignment horizontal="center"/>
    </xf>
    <xf numFmtId="0" fontId="9" fillId="0" borderId="45" xfId="0" applyFont="1" applyBorder="1"/>
    <xf numFmtId="0" fontId="9" fillId="0" borderId="20" xfId="0" applyFont="1" applyBorder="1"/>
    <xf numFmtId="0" fontId="3" fillId="0" borderId="4" xfId="0" applyFont="1" applyBorder="1" applyAlignment="1" applyProtection="1">
      <alignment horizontal="centerContinuous"/>
    </xf>
    <xf numFmtId="5" fontId="30" fillId="0" borderId="5" xfId="0" applyNumberFormat="1" applyFont="1" applyBorder="1" applyProtection="1">
      <protection locked="0"/>
    </xf>
    <xf numFmtId="0" fontId="38" fillId="0" borderId="0" xfId="0" applyFont="1" applyAlignment="1" applyProtection="1">
      <alignment horizontal="centerContinuous"/>
      <protection locked="0"/>
    </xf>
    <xf numFmtId="0" fontId="38" fillId="0" borderId="5" xfId="0" applyFont="1" applyBorder="1" applyAlignment="1" applyProtection="1">
      <alignment horizontal="centerContinuous"/>
      <protection locked="0"/>
    </xf>
    <xf numFmtId="5" fontId="4" fillId="0" borderId="21" xfId="0" applyNumberFormat="1" applyFont="1" applyBorder="1" applyProtection="1"/>
    <xf numFmtId="5" fontId="4" fillId="0" borderId="24" xfId="0" applyNumberFormat="1" applyFont="1" applyBorder="1" applyProtection="1"/>
    <xf numFmtId="0" fontId="45" fillId="0" borderId="0" xfId="0" applyFont="1" applyAlignment="1" applyProtection="1">
      <alignment horizontal="centerContinuous"/>
    </xf>
    <xf numFmtId="0" fontId="4" fillId="0" borderId="4" xfId="0" applyFont="1" applyBorder="1" applyAlignment="1" applyProtection="1">
      <alignment horizontal="right"/>
    </xf>
    <xf numFmtId="0" fontId="4" fillId="0" borderId="35" xfId="0" applyFont="1" applyBorder="1" applyAlignment="1" applyProtection="1">
      <alignment horizontal="centerContinuous"/>
    </xf>
    <xf numFmtId="0" fontId="4" fillId="0" borderId="36" xfId="0" applyFont="1" applyBorder="1" applyAlignment="1" applyProtection="1">
      <alignment horizontal="centerContinuous"/>
    </xf>
    <xf numFmtId="0" fontId="4" fillId="0" borderId="37" xfId="0" applyFont="1" applyBorder="1" applyAlignment="1" applyProtection="1">
      <alignment horizontal="center"/>
    </xf>
    <xf numFmtId="0" fontId="4" fillId="0" borderId="37" xfId="0" applyFont="1" applyBorder="1" applyAlignment="1" applyProtection="1">
      <alignment horizontal="centerContinuous"/>
    </xf>
    <xf numFmtId="0" fontId="4" fillId="0" borderId="30" xfId="0" applyFont="1" applyBorder="1" applyAlignment="1" applyProtection="1">
      <alignment horizontal="center"/>
    </xf>
    <xf numFmtId="164" fontId="30" fillId="0" borderId="32" xfId="0" applyNumberFormat="1" applyFont="1" applyBorder="1" applyProtection="1">
      <protection locked="0"/>
    </xf>
    <xf numFmtId="0" fontId="9" fillId="0" borderId="2" xfId="0" applyFont="1" applyBorder="1" applyAlignment="1" applyProtection="1">
      <alignment horizontal="centerContinuous"/>
    </xf>
    <xf numFmtId="0" fontId="9" fillId="0" borderId="3" xfId="0" applyFont="1" applyBorder="1" applyAlignment="1" applyProtection="1">
      <alignment horizontal="centerContinuous"/>
    </xf>
    <xf numFmtId="37" fontId="9" fillId="0" borderId="48" xfId="0" applyNumberFormat="1" applyFont="1" applyBorder="1" applyProtection="1"/>
    <xf numFmtId="0" fontId="14" fillId="0" borderId="32" xfId="0" applyFont="1" applyBorder="1" applyAlignment="1" applyProtection="1">
      <alignment horizontal="centerContinuous"/>
    </xf>
    <xf numFmtId="0" fontId="9" fillId="0" borderId="45" xfId="0" applyFont="1" applyBorder="1" applyProtection="1"/>
    <xf numFmtId="0" fontId="17" fillId="0" borderId="0" xfId="0" applyFont="1" applyAlignment="1" applyProtection="1">
      <alignment horizontal="centerContinuous"/>
      <protection locked="0"/>
    </xf>
    <xf numFmtId="5" fontId="17" fillId="0" borderId="0" xfId="0" applyNumberFormat="1" applyFont="1" applyProtection="1">
      <protection locked="0"/>
    </xf>
    <xf numFmtId="37" fontId="17" fillId="0" borderId="21" xfId="0" applyNumberFormat="1" applyFont="1" applyBorder="1" applyProtection="1">
      <protection locked="0"/>
    </xf>
    <xf numFmtId="37" fontId="17" fillId="0" borderId="24" xfId="0" applyNumberFormat="1" applyFont="1" applyBorder="1" applyProtection="1">
      <protection locked="0"/>
    </xf>
    <xf numFmtId="0" fontId="27" fillId="0" borderId="0" xfId="0" applyFont="1"/>
    <xf numFmtId="0" fontId="27" fillId="0" borderId="4" xfId="0" applyFont="1" applyBorder="1"/>
    <xf numFmtId="0" fontId="27" fillId="0" borderId="0" xfId="0" applyFont="1" applyAlignment="1">
      <alignment horizontal="centerContinuous"/>
    </xf>
    <xf numFmtId="0" fontId="27" fillId="0" borderId="5" xfId="0" applyFont="1" applyBorder="1" applyAlignment="1">
      <alignment horizontal="centerContinuous"/>
    </xf>
    <xf numFmtId="0" fontId="14" fillId="0" borderId="4" xfId="0" applyFont="1" applyBorder="1" applyAlignment="1">
      <alignment horizontal="right"/>
    </xf>
    <xf numFmtId="0" fontId="9" fillId="0" borderId="6" xfId="0" applyFont="1" applyBorder="1"/>
    <xf numFmtId="0" fontId="14" fillId="0" borderId="36" xfId="0" applyFont="1" applyBorder="1" applyAlignment="1">
      <alignment horizontal="centerContinuous"/>
    </xf>
    <xf numFmtId="0" fontId="14" fillId="0" borderId="4" xfId="0" applyFont="1" applyBorder="1" applyAlignment="1">
      <alignment horizontal="centerContinuous"/>
    </xf>
    <xf numFmtId="0" fontId="14" fillId="0" borderId="10" xfId="0" applyFont="1" applyBorder="1" applyAlignment="1">
      <alignment horizontal="center"/>
    </xf>
    <xf numFmtId="0" fontId="14" fillId="0" borderId="31" xfId="0" applyFont="1" applyBorder="1" applyAlignment="1">
      <alignment horizontal="center"/>
    </xf>
    <xf numFmtId="0" fontId="14" fillId="0" borderId="18" xfId="0" applyFont="1" applyBorder="1" applyAlignment="1">
      <alignment horizontal="center"/>
    </xf>
    <xf numFmtId="0" fontId="14" fillId="0" borderId="31" xfId="0" applyFont="1" applyBorder="1" applyAlignment="1">
      <alignment horizontal="centerContinuous"/>
    </xf>
    <xf numFmtId="0" fontId="9" fillId="0" borderId="14" xfId="0" applyFont="1" applyBorder="1"/>
    <xf numFmtId="0" fontId="27" fillId="0" borderId="34" xfId="0" applyFont="1" applyBorder="1"/>
    <xf numFmtId="0" fontId="14" fillId="0" borderId="31" xfId="0" applyFont="1" applyBorder="1" applyAlignment="1">
      <alignment horizontal="right"/>
    </xf>
    <xf numFmtId="10" fontId="17" fillId="0" borderId="31" xfId="0" applyNumberFormat="1" applyFont="1" applyBorder="1" applyProtection="1">
      <protection locked="0"/>
    </xf>
    <xf numFmtId="10" fontId="17" fillId="0" borderId="18" xfId="0" applyNumberFormat="1" applyFont="1" applyBorder="1" applyProtection="1">
      <protection locked="0"/>
    </xf>
    <xf numFmtId="0" fontId="27" fillId="0" borderId="31" xfId="0" applyFont="1" applyBorder="1"/>
    <xf numFmtId="10" fontId="17" fillId="0" borderId="33" xfId="0" applyNumberFormat="1" applyFont="1" applyBorder="1" applyProtection="1">
      <protection locked="0"/>
    </xf>
    <xf numFmtId="10" fontId="9" fillId="0" borderId="31" xfId="0" applyNumberFormat="1" applyFont="1" applyBorder="1" applyProtection="1"/>
    <xf numFmtId="10" fontId="9" fillId="0" borderId="45" xfId="0" applyNumberFormat="1" applyFont="1" applyBorder="1" applyProtection="1"/>
    <xf numFmtId="10" fontId="17" fillId="0" borderId="23" xfId="0" applyNumberFormat="1" applyFont="1" applyBorder="1" applyProtection="1">
      <protection locked="0"/>
    </xf>
    <xf numFmtId="0" fontId="17" fillId="0" borderId="20" xfId="0" applyFont="1" applyBorder="1" applyProtection="1">
      <protection locked="0"/>
    </xf>
    <xf numFmtId="0" fontId="17" fillId="0" borderId="41" xfId="0" applyFont="1" applyBorder="1" applyProtection="1">
      <protection locked="0"/>
    </xf>
    <xf numFmtId="5" fontId="17" fillId="0" borderId="24" xfId="0" applyNumberFormat="1" applyFont="1" applyBorder="1" applyProtection="1">
      <protection locked="0"/>
    </xf>
    <xf numFmtId="10" fontId="9" fillId="0" borderId="0" xfId="0" applyNumberFormat="1" applyFont="1" applyProtection="1"/>
    <xf numFmtId="5" fontId="9" fillId="0" borderId="36" xfId="0" applyNumberFormat="1" applyFont="1" applyBorder="1" applyProtection="1"/>
    <xf numFmtId="0" fontId="9" fillId="0" borderId="6" xfId="0" applyFont="1" applyBorder="1" applyProtection="1"/>
    <xf numFmtId="0" fontId="9" fillId="0" borderId="4" xfId="0" applyFont="1" applyBorder="1" applyAlignment="1" applyProtection="1">
      <alignment horizontal="centerContinuous"/>
    </xf>
    <xf numFmtId="0" fontId="14" fillId="0" borderId="8" xfId="0" applyFont="1" applyBorder="1" applyAlignment="1" applyProtection="1">
      <alignment horizontal="centerContinuous"/>
    </xf>
    <xf numFmtId="5" fontId="9" fillId="0" borderId="8" xfId="0" applyNumberFormat="1" applyFont="1" applyBorder="1" applyProtection="1"/>
    <xf numFmtId="5" fontId="9" fillId="0" borderId="35" xfId="0" applyNumberFormat="1" applyFont="1" applyBorder="1" applyProtection="1"/>
    <xf numFmtId="0" fontId="3" fillId="0" borderId="5" xfId="0" applyFont="1" applyBorder="1" applyAlignment="1" applyProtection="1">
      <alignment horizontal="centerContinuous"/>
    </xf>
    <xf numFmtId="0" fontId="5" fillId="0" borderId="32" xfId="0" applyFont="1" applyBorder="1" applyProtection="1"/>
    <xf numFmtId="0" fontId="33" fillId="0" borderId="32" xfId="0" applyFont="1" applyBorder="1" applyProtection="1">
      <protection locked="0"/>
    </xf>
    <xf numFmtId="0" fontId="5" fillId="0" borderId="32" xfId="0" applyFont="1" applyBorder="1" applyAlignment="1" applyProtection="1">
      <alignment horizontal="center"/>
    </xf>
    <xf numFmtId="5" fontId="9" fillId="0" borderId="48" xfId="0" applyNumberFormat="1" applyFont="1" applyBorder="1" applyProtection="1"/>
    <xf numFmtId="5" fontId="9" fillId="0" borderId="40" xfId="0" applyNumberFormat="1" applyFont="1" applyBorder="1" applyProtection="1"/>
    <xf numFmtId="0" fontId="5" fillId="0" borderId="41" xfId="0" applyFont="1" applyBorder="1" applyAlignment="1" applyProtection="1">
      <alignment horizontal="center"/>
    </xf>
    <xf numFmtId="5" fontId="17" fillId="0" borderId="37" xfId="0" applyNumberFormat="1" applyFont="1" applyBorder="1" applyProtection="1">
      <protection locked="0"/>
    </xf>
    <xf numFmtId="5" fontId="17" fillId="0" borderId="30" xfId="0" applyNumberFormat="1" applyFont="1" applyBorder="1" applyProtection="1">
      <protection locked="0"/>
    </xf>
    <xf numFmtId="0" fontId="45" fillId="0" borderId="4" xfId="0" applyFont="1" applyBorder="1" applyAlignment="1" applyProtection="1">
      <alignment horizontal="centerContinuous"/>
    </xf>
    <xf numFmtId="0" fontId="3" fillId="0" borderId="32" xfId="0" applyFont="1" applyBorder="1" applyProtection="1"/>
    <xf numFmtId="0" fontId="36" fillId="0" borderId="5" xfId="0" applyFont="1" applyBorder="1" applyAlignment="1" applyProtection="1">
      <alignment horizontal="center"/>
      <protection locked="0"/>
    </xf>
    <xf numFmtId="0" fontId="17" fillId="0" borderId="36" xfId="0" applyFont="1" applyBorder="1" applyProtection="1">
      <protection locked="0"/>
    </xf>
    <xf numFmtId="0" fontId="3" fillId="0" borderId="35" xfId="0" applyFont="1" applyBorder="1" applyProtection="1"/>
    <xf numFmtId="0" fontId="14" fillId="0" borderId="16" xfId="0" applyFont="1" applyBorder="1" applyAlignment="1" applyProtection="1">
      <alignment horizontal="center"/>
    </xf>
    <xf numFmtId="0" fontId="9" fillId="0" borderId="7" xfId="0" applyFont="1" applyBorder="1" applyProtection="1"/>
    <xf numFmtId="5" fontId="17" fillId="0" borderId="18" xfId="0" applyNumberFormat="1" applyFont="1" applyBorder="1" applyProtection="1">
      <protection locked="0"/>
    </xf>
    <xf numFmtId="37" fontId="17" fillId="0" borderId="18" xfId="0" applyNumberFormat="1" applyFont="1" applyBorder="1" applyProtection="1">
      <protection locked="0"/>
    </xf>
    <xf numFmtId="0" fontId="14" fillId="0" borderId="19" xfId="0" applyFont="1" applyBorder="1" applyAlignment="1" applyProtection="1">
      <alignment horizontal="center"/>
    </xf>
    <xf numFmtId="5" fontId="9" fillId="0" borderId="51" xfId="0" applyNumberFormat="1" applyFont="1" applyBorder="1" applyProtection="1"/>
    <xf numFmtId="164" fontId="9" fillId="0" borderId="0" xfId="0" applyNumberFormat="1" applyFont="1" applyAlignment="1" applyProtection="1">
      <alignment horizontal="centerContinuous"/>
    </xf>
    <xf numFmtId="164" fontId="17" fillId="0" borderId="32" xfId="0" applyNumberFormat="1" applyFont="1" applyBorder="1" applyProtection="1">
      <protection locked="0"/>
    </xf>
    <xf numFmtId="0" fontId="14" fillId="0" borderId="4" xfId="0" applyFont="1" applyBorder="1" applyAlignment="1" applyProtection="1">
      <alignment horizontal="right"/>
    </xf>
    <xf numFmtId="0" fontId="5" fillId="0" borderId="35" xfId="0" applyFont="1" applyBorder="1" applyProtection="1"/>
    <xf numFmtId="164" fontId="9" fillId="0" borderId="32" xfId="0" applyNumberFormat="1" applyFont="1" applyBorder="1" applyProtection="1"/>
    <xf numFmtId="0" fontId="33" fillId="0" borderId="32" xfId="0" applyFont="1" applyBorder="1" applyAlignment="1" applyProtection="1">
      <alignment horizontal="center"/>
      <protection locked="0"/>
    </xf>
    <xf numFmtId="164" fontId="9" fillId="0" borderId="49" xfId="0" applyNumberFormat="1" applyFont="1" applyBorder="1" applyProtection="1"/>
    <xf numFmtId="164" fontId="14" fillId="0" borderId="0" xfId="0" applyNumberFormat="1" applyFont="1" applyAlignment="1" applyProtection="1">
      <alignment horizontal="centerContinuous"/>
    </xf>
    <xf numFmtId="164" fontId="14" fillId="0" borderId="32" xfId="0" applyNumberFormat="1" applyFont="1" applyBorder="1" applyAlignment="1" applyProtection="1">
      <alignment horizontal="center"/>
    </xf>
    <xf numFmtId="0" fontId="5" fillId="0" borderId="41" xfId="0" applyFont="1" applyBorder="1" applyProtection="1"/>
    <xf numFmtId="0" fontId="9" fillId="0" borderId="2" xfId="0" applyFont="1" applyBorder="1" applyAlignment="1">
      <alignment horizontal="centerContinuous"/>
    </xf>
    <xf numFmtId="0" fontId="9" fillId="0" borderId="3" xfId="0" applyFont="1" applyBorder="1" applyAlignment="1">
      <alignment horizontal="centerContinuous"/>
    </xf>
    <xf numFmtId="0" fontId="9" fillId="0" borderId="4" xfId="0" applyFont="1" applyBorder="1" applyAlignment="1">
      <alignment horizontal="centerContinuous"/>
    </xf>
    <xf numFmtId="0" fontId="14" fillId="0" borderId="35" xfId="0" applyFont="1" applyBorder="1" applyAlignment="1">
      <alignment horizontal="center"/>
    </xf>
    <xf numFmtId="0" fontId="5" fillId="0" borderId="35" xfId="0" applyFont="1" applyBorder="1"/>
    <xf numFmtId="0" fontId="5" fillId="0" borderId="32" xfId="0" applyFont="1" applyBorder="1" applyAlignment="1">
      <alignment horizontal="center"/>
    </xf>
    <xf numFmtId="0" fontId="9" fillId="0" borderId="22" xfId="0" applyFont="1" applyBorder="1"/>
    <xf numFmtId="0" fontId="5" fillId="0" borderId="41" xfId="0" applyFont="1" applyBorder="1" applyAlignment="1">
      <alignment horizontal="center"/>
    </xf>
    <xf numFmtId="164" fontId="9" fillId="0" borderId="41" xfId="0" applyNumberFormat="1" applyFont="1" applyBorder="1" applyProtection="1"/>
    <xf numFmtId="0" fontId="14" fillId="0" borderId="41" xfId="0" applyFont="1" applyBorder="1" applyAlignment="1">
      <alignment horizontal="center"/>
    </xf>
    <xf numFmtId="0" fontId="47" fillId="0" borderId="0" xfId="0" applyFont="1" applyProtection="1"/>
    <xf numFmtId="0" fontId="47" fillId="0" borderId="4" xfId="0" applyFont="1" applyBorder="1" applyProtection="1"/>
    <xf numFmtId="0" fontId="47" fillId="0" borderId="4" xfId="0" applyFont="1" applyBorder="1" applyAlignment="1" applyProtection="1">
      <alignment horizontal="center"/>
    </xf>
    <xf numFmtId="0" fontId="47" fillId="0" borderId="13" xfId="0" applyFont="1" applyBorder="1" applyProtection="1"/>
    <xf numFmtId="0" fontId="47" fillId="0" borderId="11" xfId="0" applyFont="1" applyBorder="1" applyProtection="1"/>
    <xf numFmtId="0" fontId="31" fillId="0" borderId="1" xfId="0" applyFont="1" applyBorder="1" applyAlignment="1">
      <alignment horizontal="right"/>
    </xf>
    <xf numFmtId="0" fontId="31" fillId="0" borderId="2" xfId="0" applyFont="1" applyBorder="1"/>
    <xf numFmtId="0" fontId="31" fillId="0" borderId="3" xfId="0" applyFont="1" applyBorder="1"/>
    <xf numFmtId="0" fontId="31" fillId="0" borderId="4" xfId="0" applyFont="1" applyBorder="1" applyAlignment="1">
      <alignment horizontal="centerContinuous"/>
    </xf>
    <xf numFmtId="0" fontId="3" fillId="0" borderId="0" xfId="0" applyFont="1" applyAlignment="1">
      <alignment horizontal="centerContinuous"/>
    </xf>
    <xf numFmtId="0" fontId="31" fillId="0" borderId="0" xfId="0" applyFont="1" applyAlignment="1">
      <alignment horizontal="centerContinuous"/>
    </xf>
    <xf numFmtId="0" fontId="31" fillId="0" borderId="5" xfId="0" applyFont="1" applyBorder="1" applyAlignment="1">
      <alignment horizontal="centerContinuous"/>
    </xf>
    <xf numFmtId="0" fontId="31" fillId="0" borderId="4" xfId="0" applyFont="1" applyBorder="1"/>
    <xf numFmtId="0" fontId="31" fillId="0" borderId="0" xfId="0" applyFont="1"/>
    <xf numFmtId="0" fontId="31" fillId="0" borderId="5" xfId="0" applyFont="1" applyBorder="1"/>
    <xf numFmtId="0" fontId="31" fillId="0" borderId="4" xfId="0" applyFont="1" applyBorder="1" applyAlignment="1">
      <alignment horizontal="right"/>
    </xf>
    <xf numFmtId="0" fontId="31" fillId="0" borderId="34" xfId="0" applyFont="1" applyBorder="1"/>
    <xf numFmtId="0" fontId="31" fillId="0" borderId="8" xfId="0" applyFont="1" applyBorder="1" applyAlignment="1">
      <alignment horizontal="center"/>
    </xf>
    <xf numFmtId="0" fontId="31" fillId="0" borderId="35" xfId="0" applyFont="1" applyBorder="1"/>
    <xf numFmtId="0" fontId="31" fillId="0" borderId="33" xfId="0" applyFont="1" applyBorder="1"/>
    <xf numFmtId="0" fontId="31" fillId="0" borderId="13" xfId="0" applyFont="1" applyBorder="1"/>
    <xf numFmtId="0" fontId="31" fillId="0" borderId="37" xfId="0" applyFont="1" applyBorder="1"/>
    <xf numFmtId="0" fontId="3" fillId="0" borderId="9" xfId="0" applyFont="1" applyBorder="1" applyAlignment="1">
      <alignment horizontal="center"/>
    </xf>
    <xf numFmtId="0" fontId="3" fillId="0" borderId="3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36" xfId="0" applyFont="1" applyBorder="1" applyAlignment="1">
      <alignment horizontal="center"/>
    </xf>
    <xf numFmtId="0" fontId="31" fillId="0" borderId="35" xfId="0" applyFont="1" applyBorder="1" applyAlignment="1">
      <alignment horizontal="center"/>
    </xf>
    <xf numFmtId="0" fontId="3" fillId="0" borderId="34" xfId="0" applyFont="1" applyBorder="1" applyAlignment="1">
      <alignment horizontal="center"/>
    </xf>
    <xf numFmtId="0" fontId="31" fillId="0" borderId="17" xfId="0" applyFont="1" applyBorder="1" applyAlignment="1">
      <alignment horizontal="center"/>
    </xf>
    <xf numFmtId="0" fontId="31" fillId="0" borderId="32" xfId="0" applyFont="1" applyBorder="1" applyAlignment="1">
      <alignment horizontal="center"/>
    </xf>
    <xf numFmtId="0" fontId="31" fillId="0" borderId="16" xfId="0" applyFont="1" applyBorder="1" applyAlignment="1">
      <alignment horizontal="center"/>
    </xf>
    <xf numFmtId="0" fontId="31" fillId="0" borderId="0" xfId="0" applyFont="1" applyAlignment="1">
      <alignment horizontal="center"/>
    </xf>
    <xf numFmtId="0" fontId="31" fillId="0" borderId="5" xfId="0" applyFont="1" applyBorder="1" applyAlignment="1">
      <alignment horizontal="center"/>
    </xf>
    <xf numFmtId="0" fontId="31" fillId="0" borderId="33" xfId="0" applyFont="1" applyBorder="1" applyAlignment="1">
      <alignment horizontal="centerContinuous"/>
    </xf>
    <xf numFmtId="0" fontId="31" fillId="0" borderId="37" xfId="0" applyFont="1" applyBorder="1" applyAlignment="1">
      <alignment horizontal="centerContinuous"/>
    </xf>
    <xf numFmtId="0" fontId="31" fillId="0" borderId="18" xfId="0" applyFont="1" applyBorder="1" applyAlignment="1">
      <alignment horizontal="center"/>
    </xf>
    <xf numFmtId="0" fontId="31" fillId="0" borderId="17" xfId="0" applyFont="1" applyBorder="1" applyAlignment="1" applyProtection="1">
      <alignment horizontal="center"/>
    </xf>
    <xf numFmtId="0" fontId="31" fillId="0" borderId="32" xfId="0" applyFont="1" applyBorder="1" applyAlignment="1" applyProtection="1">
      <alignment horizontal="center"/>
    </xf>
    <xf numFmtId="0" fontId="31" fillId="0" borderId="16" xfId="0" applyFont="1" applyBorder="1" applyAlignment="1" applyProtection="1">
      <alignment horizontal="center"/>
    </xf>
    <xf numFmtId="0" fontId="31" fillId="0" borderId="0" xfId="0" applyFont="1" applyAlignment="1" applyProtection="1">
      <alignment horizontal="center"/>
    </xf>
    <xf numFmtId="0" fontId="31" fillId="0" borderId="5" xfId="0" applyFont="1" applyBorder="1" applyAlignment="1" applyProtection="1">
      <alignment horizontal="center"/>
    </xf>
    <xf numFmtId="0" fontId="31" fillId="0" borderId="18" xfId="0" applyFont="1" applyBorder="1" applyAlignment="1" applyProtection="1">
      <alignment horizontal="center"/>
    </xf>
    <xf numFmtId="0" fontId="3" fillId="0" borderId="14" xfId="0" applyFont="1" applyBorder="1" applyAlignment="1">
      <alignment horizontal="center"/>
    </xf>
    <xf numFmtId="0" fontId="3" fillId="0" borderId="37"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30" xfId="0" applyFont="1" applyBorder="1" applyAlignment="1">
      <alignment horizontal="center"/>
    </xf>
    <xf numFmtId="0" fontId="3" fillId="0" borderId="15" xfId="0" applyFont="1" applyBorder="1" applyAlignment="1">
      <alignment horizontal="center"/>
    </xf>
    <xf numFmtId="0" fontId="31" fillId="0" borderId="17" xfId="0" applyFont="1" applyBorder="1"/>
    <xf numFmtId="0" fontId="48" fillId="0" borderId="32" xfId="0" applyFont="1" applyBorder="1" applyProtection="1">
      <protection locked="0"/>
    </xf>
    <xf numFmtId="0" fontId="48" fillId="0" borderId="16" xfId="0" applyFont="1" applyBorder="1" applyProtection="1">
      <protection locked="0"/>
    </xf>
    <xf numFmtId="5" fontId="48" fillId="0" borderId="32" xfId="0" applyNumberFormat="1" applyFont="1" applyBorder="1" applyProtection="1">
      <protection locked="0"/>
    </xf>
    <xf numFmtId="5" fontId="48" fillId="0" borderId="0" xfId="0" applyNumberFormat="1" applyFont="1" applyProtection="1">
      <protection locked="0"/>
    </xf>
    <xf numFmtId="5" fontId="48" fillId="0" borderId="16" xfId="0" applyNumberFormat="1" applyFont="1" applyBorder="1" applyProtection="1">
      <protection locked="0"/>
    </xf>
    <xf numFmtId="5" fontId="48" fillId="0" borderId="5" xfId="0" applyNumberFormat="1" applyFont="1" applyBorder="1" applyProtection="1">
      <protection locked="0"/>
    </xf>
    <xf numFmtId="10" fontId="48" fillId="0" borderId="32" xfId="0" applyNumberFormat="1" applyFont="1" applyBorder="1" applyProtection="1">
      <protection locked="0"/>
    </xf>
    <xf numFmtId="5" fontId="31" fillId="0" borderId="18" xfId="0" applyNumberFormat="1" applyFont="1" applyBorder="1" applyProtection="1"/>
    <xf numFmtId="37" fontId="48" fillId="0" borderId="32" xfId="0" applyNumberFormat="1" applyFont="1" applyBorder="1" applyProtection="1">
      <protection locked="0"/>
    </xf>
    <xf numFmtId="37" fontId="48" fillId="0" borderId="0" xfId="0" applyNumberFormat="1" applyFont="1" applyProtection="1">
      <protection locked="0"/>
    </xf>
    <xf numFmtId="37" fontId="48" fillId="0" borderId="16" xfId="0" applyNumberFormat="1" applyFont="1" applyBorder="1" applyProtection="1">
      <protection locked="0"/>
    </xf>
    <xf numFmtId="37" fontId="48" fillId="0" borderId="5" xfId="0" applyNumberFormat="1" applyFont="1" applyBorder="1" applyProtection="1">
      <protection locked="0"/>
    </xf>
    <xf numFmtId="37" fontId="31" fillId="0" borderId="18" xfId="0" applyNumberFormat="1" applyFont="1" applyBorder="1" applyProtection="1"/>
    <xf numFmtId="0" fontId="48" fillId="0" borderId="16" xfId="0" applyFont="1" applyBorder="1" applyAlignment="1" applyProtection="1">
      <alignment horizontal="center"/>
      <protection locked="0"/>
    </xf>
    <xf numFmtId="10" fontId="48" fillId="0" borderId="32" xfId="0" applyNumberFormat="1" applyFont="1" applyBorder="1" applyAlignment="1" applyProtection="1">
      <alignment horizontal="center"/>
      <protection locked="0"/>
    </xf>
    <xf numFmtId="0" fontId="48" fillId="0" borderId="32" xfId="0" applyFont="1" applyBorder="1" applyAlignment="1" applyProtection="1">
      <alignment horizontal="center"/>
      <protection locked="0"/>
    </xf>
    <xf numFmtId="37" fontId="48" fillId="0" borderId="37" xfId="0" applyNumberFormat="1" applyFont="1" applyBorder="1" applyProtection="1">
      <protection locked="0"/>
    </xf>
    <xf numFmtId="37" fontId="48" fillId="0" borderId="13" xfId="0" applyNumberFormat="1" applyFont="1" applyBorder="1" applyProtection="1">
      <protection locked="0"/>
    </xf>
    <xf numFmtId="37" fontId="48" fillId="0" borderId="12" xfId="0" applyNumberFormat="1" applyFont="1" applyBorder="1" applyProtection="1">
      <protection locked="0"/>
    </xf>
    <xf numFmtId="37" fontId="48" fillId="0" borderId="30" xfId="0" applyNumberFormat="1" applyFont="1" applyBorder="1" applyProtection="1">
      <protection locked="0"/>
    </xf>
    <xf numFmtId="37" fontId="31" fillId="0" borderId="15" xfId="0" applyNumberFormat="1" applyFont="1" applyBorder="1" applyProtection="1"/>
    <xf numFmtId="0" fontId="31" fillId="0" borderId="22" xfId="0" applyFont="1" applyBorder="1"/>
    <xf numFmtId="0" fontId="31" fillId="0" borderId="41" xfId="0" applyFont="1" applyBorder="1"/>
    <xf numFmtId="0" fontId="31" fillId="0" borderId="20" xfId="0" applyFont="1" applyBorder="1" applyAlignment="1">
      <alignment horizontal="center"/>
    </xf>
    <xf numFmtId="5" fontId="31" fillId="0" borderId="20" xfId="0" applyNumberFormat="1" applyFont="1" applyBorder="1" applyProtection="1"/>
    <xf numFmtId="5" fontId="31" fillId="0" borderId="41" xfId="0" applyNumberFormat="1" applyFont="1" applyBorder="1" applyProtection="1"/>
    <xf numFmtId="5" fontId="31" fillId="0" borderId="24" xfId="0" applyNumberFormat="1" applyFont="1" applyBorder="1" applyProtection="1"/>
    <xf numFmtId="10" fontId="31" fillId="0" borderId="20" xfId="0" applyNumberFormat="1" applyFont="1" applyBorder="1" applyAlignment="1" applyProtection="1">
      <alignment horizontal="center"/>
    </xf>
    <xf numFmtId="5" fontId="31" fillId="0" borderId="52" xfId="0" applyNumberFormat="1" applyFont="1" applyBorder="1" applyProtection="1"/>
    <xf numFmtId="5" fontId="31" fillId="0" borderId="23" xfId="0" applyNumberFormat="1" applyFont="1" applyBorder="1" applyProtection="1"/>
    <xf numFmtId="0" fontId="31" fillId="0" borderId="0" xfId="0" applyFont="1" applyAlignment="1">
      <alignment horizontal="right"/>
    </xf>
    <xf numFmtId="0" fontId="4" fillId="0" borderId="36" xfId="0" applyFont="1" applyBorder="1" applyAlignment="1" applyProtection="1">
      <alignment horizontal="center"/>
    </xf>
    <xf numFmtId="37" fontId="4" fillId="0" borderId="9" xfId="0" applyNumberFormat="1" applyFont="1" applyBorder="1" applyProtection="1"/>
    <xf numFmtId="37" fontId="30" fillId="0" borderId="35" xfId="0" applyNumberFormat="1" applyFont="1" applyBorder="1" applyProtection="1">
      <protection locked="0"/>
    </xf>
    <xf numFmtId="0" fontId="7" fillId="0" borderId="35" xfId="0" applyFont="1" applyBorder="1" applyProtection="1"/>
    <xf numFmtId="5" fontId="4" fillId="0" borderId="35" xfId="0" applyNumberFormat="1" applyFont="1" applyBorder="1" applyProtection="1"/>
    <xf numFmtId="5" fontId="4" fillId="0" borderId="36" xfId="0" applyNumberFormat="1" applyFont="1" applyBorder="1" applyProtection="1"/>
    <xf numFmtId="5" fontId="4" fillId="0" borderId="9" xfId="0" applyNumberFormat="1" applyFont="1" applyBorder="1" applyAlignment="1" applyProtection="1">
      <alignment horizontal="center"/>
    </xf>
    <xf numFmtId="5" fontId="4" fillId="0" borderId="8" xfId="0" applyNumberFormat="1" applyFont="1" applyBorder="1" applyProtection="1"/>
    <xf numFmtId="5" fontId="4" fillId="0" borderId="7" xfId="0" applyNumberFormat="1" applyFont="1" applyBorder="1" applyProtection="1"/>
    <xf numFmtId="0" fontId="30" fillId="0" borderId="16" xfId="0" applyFont="1" applyBorder="1" applyProtection="1">
      <protection locked="0"/>
    </xf>
    <xf numFmtId="0" fontId="4" fillId="0" borderId="32" xfId="0" applyFont="1" applyBorder="1" applyAlignment="1" applyProtection="1">
      <alignment horizontal="right"/>
    </xf>
    <xf numFmtId="0" fontId="30" fillId="0" borderId="35" xfId="0" applyFont="1" applyBorder="1" applyProtection="1">
      <protection locked="0"/>
    </xf>
    <xf numFmtId="0" fontId="30" fillId="0" borderId="8" xfId="0" applyFont="1" applyBorder="1" applyProtection="1">
      <protection locked="0"/>
    </xf>
    <xf numFmtId="0" fontId="7" fillId="0" borderId="8" xfId="0" applyFont="1" applyBorder="1" applyProtection="1"/>
    <xf numFmtId="10" fontId="4" fillId="0" borderId="21" xfId="0" applyNumberFormat="1" applyFont="1" applyBorder="1" applyProtection="1"/>
    <xf numFmtId="0" fontId="31" fillId="0" borderId="0" xfId="0" applyFont="1" applyProtection="1"/>
    <xf numFmtId="0" fontId="31" fillId="0" borderId="1" xfId="0" applyFont="1" applyBorder="1" applyProtection="1"/>
    <xf numFmtId="0" fontId="3" fillId="0" borderId="2" xfId="0" applyFont="1" applyBorder="1" applyProtection="1"/>
    <xf numFmtId="0" fontId="31" fillId="0" borderId="2" xfId="0" applyFont="1" applyBorder="1" applyProtection="1"/>
    <xf numFmtId="0" fontId="31" fillId="0" borderId="3" xfId="0" applyFont="1" applyBorder="1" applyProtection="1"/>
    <xf numFmtId="0" fontId="31" fillId="0" borderId="0" xfId="0" applyFont="1" applyAlignment="1" applyProtection="1">
      <alignment horizontal="centerContinuous"/>
    </xf>
    <xf numFmtId="0" fontId="31" fillId="0" borderId="5" xfId="0" applyFont="1" applyBorder="1" applyAlignment="1" applyProtection="1">
      <alignment horizontal="centerContinuous"/>
    </xf>
    <xf numFmtId="0" fontId="31" fillId="0" borderId="5" xfId="0" applyFont="1" applyBorder="1" applyProtection="1"/>
    <xf numFmtId="0" fontId="31" fillId="0" borderId="9" xfId="0" applyFont="1" applyBorder="1" applyAlignment="1" applyProtection="1">
      <alignment horizontal="center"/>
    </xf>
    <xf numFmtId="0" fontId="31" fillId="0" borderId="35" xfId="0" applyFont="1" applyBorder="1" applyProtection="1"/>
    <xf numFmtId="0" fontId="31" fillId="0" borderId="7" xfId="0" applyFont="1" applyBorder="1" applyAlignment="1" applyProtection="1">
      <alignment horizontal="center"/>
    </xf>
    <xf numFmtId="0" fontId="31" fillId="0" borderId="35" xfId="0" applyFont="1" applyBorder="1" applyAlignment="1" applyProtection="1">
      <alignment horizontal="center"/>
    </xf>
    <xf numFmtId="0" fontId="31" fillId="0" borderId="36" xfId="0" applyFont="1" applyBorder="1" applyAlignment="1" applyProtection="1">
      <alignment horizontal="center"/>
    </xf>
    <xf numFmtId="0" fontId="31" fillId="0" borderId="17" xfId="0" applyFont="1" applyBorder="1" applyProtection="1"/>
    <xf numFmtId="0" fontId="31" fillId="0" borderId="14" xfId="0" applyFont="1" applyBorder="1" applyProtection="1"/>
    <xf numFmtId="0" fontId="31" fillId="0" borderId="37" xfId="0" applyFont="1" applyBorder="1" applyProtection="1"/>
    <xf numFmtId="0" fontId="31" fillId="0" borderId="12" xfId="0" applyFont="1" applyBorder="1" applyProtection="1"/>
    <xf numFmtId="0" fontId="31" fillId="0" borderId="30" xfId="0" applyFont="1" applyBorder="1" applyProtection="1"/>
    <xf numFmtId="0" fontId="3" fillId="0" borderId="9" xfId="0" applyFont="1" applyBorder="1" applyProtection="1"/>
    <xf numFmtId="0" fontId="31" fillId="0" borderId="7" xfId="0" applyFont="1" applyBorder="1" applyProtection="1"/>
    <xf numFmtId="0" fontId="31" fillId="0" borderId="36" xfId="0" applyFont="1" applyBorder="1" applyProtection="1"/>
    <xf numFmtId="5" fontId="31" fillId="0" borderId="5" xfId="0" applyNumberFormat="1" applyFont="1" applyBorder="1" applyProtection="1"/>
    <xf numFmtId="37" fontId="31" fillId="0" borderId="5" xfId="0" applyNumberFormat="1" applyFont="1" applyBorder="1" applyProtection="1"/>
    <xf numFmtId="0" fontId="31" fillId="0" borderId="16" xfId="0" applyFont="1" applyBorder="1" applyProtection="1"/>
    <xf numFmtId="0" fontId="31" fillId="0" borderId="32" xfId="0" applyFont="1" applyBorder="1" applyProtection="1"/>
    <xf numFmtId="0" fontId="31" fillId="0" borderId="22" xfId="0" applyFont="1" applyBorder="1" applyAlignment="1" applyProtection="1">
      <alignment horizontal="center"/>
    </xf>
    <xf numFmtId="0" fontId="3" fillId="0" borderId="41" xfId="0" applyFont="1" applyBorder="1" applyProtection="1"/>
    <xf numFmtId="5" fontId="31" fillId="0" borderId="49" xfId="0" applyNumberFormat="1" applyFont="1" applyBorder="1" applyProtection="1"/>
    <xf numFmtId="5" fontId="31" fillId="0" borderId="53" xfId="0" applyNumberFormat="1" applyFont="1" applyBorder="1" applyProtection="1"/>
    <xf numFmtId="0" fontId="9" fillId="0" borderId="32" xfId="0" applyFont="1" applyBorder="1" applyAlignment="1">
      <alignment horizontal="centerContinuous"/>
    </xf>
    <xf numFmtId="0" fontId="49" fillId="0" borderId="0" xfId="0" applyFont="1"/>
    <xf numFmtId="0" fontId="9" fillId="0" borderId="41" xfId="0" applyFont="1" applyBorder="1"/>
    <xf numFmtId="5" fontId="4" fillId="0" borderId="49" xfId="0" applyNumberFormat="1" applyFont="1" applyBorder="1" applyProtection="1"/>
    <xf numFmtId="5" fontId="4" fillId="0" borderId="50" xfId="0" applyNumberFormat="1" applyFont="1" applyBorder="1" applyProtection="1"/>
    <xf numFmtId="0" fontId="5" fillId="0" borderId="1" xfId="0" applyFont="1" applyBorder="1" applyAlignment="1">
      <alignment horizontal="centerContinuous"/>
    </xf>
    <xf numFmtId="0" fontId="27" fillId="0" borderId="4" xfId="0" applyFont="1" applyBorder="1" applyAlignment="1">
      <alignment horizontal="centerContinuous"/>
    </xf>
    <xf numFmtId="0" fontId="9" fillId="0" borderId="7" xfId="0" applyFont="1" applyBorder="1"/>
    <xf numFmtId="0" fontId="14" fillId="0" borderId="8" xfId="0" applyFont="1" applyBorder="1" applyAlignment="1">
      <alignment horizontal="center"/>
    </xf>
    <xf numFmtId="0" fontId="14" fillId="0" borderId="38" xfId="0" applyFont="1" applyBorder="1" applyAlignment="1">
      <alignment horizontal="centerContinuous"/>
    </xf>
    <xf numFmtId="0" fontId="9" fillId="0" borderId="48" xfId="0" applyFont="1" applyBorder="1" applyAlignment="1">
      <alignment horizontal="centerContinuous"/>
    </xf>
    <xf numFmtId="0" fontId="9" fillId="0" borderId="35" xfId="0" applyFont="1" applyBorder="1" applyAlignment="1">
      <alignment horizontal="centerContinuous"/>
    </xf>
    <xf numFmtId="0" fontId="14" fillId="0" borderId="7" xfId="0" applyFont="1" applyBorder="1" applyAlignment="1">
      <alignment horizontal="center"/>
    </xf>
    <xf numFmtId="0" fontId="14" fillId="0" borderId="34" xfId="0" applyFont="1" applyBorder="1" applyAlignment="1">
      <alignment horizontal="center"/>
    </xf>
    <xf numFmtId="0" fontId="14" fillId="0" borderId="11" xfId="0" applyFont="1" applyBorder="1" applyAlignment="1">
      <alignment horizontal="center"/>
    </xf>
    <xf numFmtId="0" fontId="9" fillId="0" borderId="12" xfId="0" applyFont="1" applyBorder="1"/>
    <xf numFmtId="0" fontId="14" fillId="0" borderId="33" xfId="0" applyFont="1" applyBorder="1" applyAlignment="1">
      <alignment horizontal="center"/>
    </xf>
    <xf numFmtId="0" fontId="33" fillId="0" borderId="16" xfId="0" applyFont="1" applyBorder="1" applyProtection="1">
      <protection locked="0"/>
    </xf>
    <xf numFmtId="10" fontId="17" fillId="0" borderId="16" xfId="0" applyNumberFormat="1" applyFont="1" applyBorder="1" applyProtection="1">
      <protection locked="0"/>
    </xf>
    <xf numFmtId="5" fontId="17" fillId="0" borderId="31" xfId="0" applyNumberFormat="1" applyFont="1" applyBorder="1" applyProtection="1">
      <protection locked="0"/>
    </xf>
    <xf numFmtId="0" fontId="5" fillId="0" borderId="16" xfId="0" applyFont="1" applyBorder="1" applyAlignment="1">
      <alignment horizontal="center"/>
    </xf>
    <xf numFmtId="5" fontId="9" fillId="0" borderId="39" xfId="0" applyNumberFormat="1" applyFont="1" applyBorder="1" applyProtection="1"/>
    <xf numFmtId="10" fontId="9" fillId="0" borderId="16" xfId="0" applyNumberFormat="1" applyFont="1" applyBorder="1" applyProtection="1"/>
    <xf numFmtId="37" fontId="9" fillId="0" borderId="31" xfId="0" applyNumberFormat="1" applyFont="1" applyBorder="1" applyProtection="1"/>
    <xf numFmtId="37" fontId="9" fillId="0" borderId="16" xfId="0" applyNumberFormat="1" applyFont="1" applyBorder="1" applyProtection="1"/>
    <xf numFmtId="0" fontId="9" fillId="0" borderId="19" xfId="0" applyFont="1" applyBorder="1"/>
    <xf numFmtId="5" fontId="9" fillId="0" borderId="21" xfId="0" applyNumberFormat="1" applyFont="1" applyBorder="1" applyProtection="1"/>
    <xf numFmtId="10" fontId="9" fillId="0" borderId="20" xfId="0" applyNumberFormat="1" applyFont="1" applyBorder="1" applyProtection="1"/>
    <xf numFmtId="0" fontId="5" fillId="0" borderId="16" xfId="0" applyFont="1" applyBorder="1"/>
    <xf numFmtId="0" fontId="5" fillId="0" borderId="20" xfId="0" applyFont="1" applyBorder="1" applyAlignment="1">
      <alignment horizontal="left"/>
    </xf>
    <xf numFmtId="5" fontId="9" fillId="0" borderId="54" xfId="0" applyNumberFormat="1" applyFont="1" applyBorder="1" applyProtection="1"/>
    <xf numFmtId="0" fontId="3" fillId="0" borderId="1" xfId="0" applyFont="1" applyBorder="1" applyProtection="1"/>
    <xf numFmtId="0" fontId="31" fillId="0" borderId="4" xfId="0" applyFont="1" applyBorder="1" applyAlignment="1" applyProtection="1">
      <alignment horizontal="right"/>
    </xf>
    <xf numFmtId="0" fontId="31" fillId="0" borderId="13" xfId="0" applyFont="1" applyBorder="1" applyProtection="1"/>
    <xf numFmtId="0" fontId="31" fillId="0" borderId="8" xfId="0" applyFont="1" applyBorder="1" applyProtection="1"/>
    <xf numFmtId="0" fontId="31" fillId="0" borderId="32" xfId="0" applyFont="1" applyBorder="1" applyAlignment="1" applyProtection="1">
      <alignment horizontal="centerContinuous"/>
    </xf>
    <xf numFmtId="0" fontId="31" fillId="0" borderId="8" xfId="0" applyFont="1" applyBorder="1" applyAlignment="1" applyProtection="1">
      <alignment horizontal="centerContinuous"/>
    </xf>
    <xf numFmtId="0" fontId="31" fillId="0" borderId="35" xfId="0" applyFont="1" applyBorder="1" applyAlignment="1" applyProtection="1">
      <alignment horizontal="centerContinuous"/>
    </xf>
    <xf numFmtId="0" fontId="31" fillId="0" borderId="13" xfId="0" applyFont="1" applyBorder="1" applyAlignment="1" applyProtection="1">
      <alignment horizontal="centerContinuous"/>
    </xf>
    <xf numFmtId="0" fontId="31" fillId="0" borderId="18" xfId="0" applyFont="1" applyBorder="1" applyProtection="1"/>
    <xf numFmtId="0" fontId="31" fillId="0" borderId="14" xfId="0" applyFont="1" applyBorder="1" applyAlignment="1" applyProtection="1">
      <alignment horizontal="center"/>
    </xf>
    <xf numFmtId="0" fontId="31" fillId="0" borderId="13" xfId="0" applyFont="1" applyBorder="1" applyAlignment="1" applyProtection="1">
      <alignment horizontal="right"/>
    </xf>
    <xf numFmtId="0" fontId="31" fillId="0" borderId="37" xfId="0" applyFont="1" applyBorder="1" applyAlignment="1" applyProtection="1">
      <alignment horizontal="center"/>
    </xf>
    <xf numFmtId="0" fontId="31" fillId="0" borderId="9" xfId="0" applyFont="1" applyBorder="1" applyProtection="1"/>
    <xf numFmtId="0" fontId="48" fillId="0" borderId="0" xfId="0" applyFont="1" applyProtection="1">
      <protection locked="0"/>
    </xf>
    <xf numFmtId="0" fontId="31" fillId="0" borderId="41" xfId="0" applyFont="1" applyBorder="1" applyAlignment="1" applyProtection="1">
      <alignment horizontal="center"/>
    </xf>
    <xf numFmtId="0" fontId="31" fillId="0" borderId="34" xfId="0" applyFont="1" applyBorder="1" applyProtection="1"/>
    <xf numFmtId="0" fontId="31" fillId="0" borderId="31" xfId="0" applyFont="1" applyBorder="1" applyAlignment="1" applyProtection="1">
      <alignment horizontal="centerContinuous"/>
    </xf>
    <xf numFmtId="0" fontId="31" fillId="0" borderId="13" xfId="0" applyFont="1" applyBorder="1" applyAlignment="1" applyProtection="1">
      <alignment horizontal="center"/>
    </xf>
    <xf numFmtId="0" fontId="48" fillId="0" borderId="5" xfId="0" applyFont="1" applyBorder="1" applyProtection="1">
      <protection locked="0"/>
    </xf>
    <xf numFmtId="0" fontId="31" fillId="0" borderId="21" xfId="0" applyFont="1" applyBorder="1" applyProtection="1"/>
    <xf numFmtId="0" fontId="31" fillId="0" borderId="24" xfId="0" applyFont="1" applyBorder="1" applyProtection="1"/>
    <xf numFmtId="0" fontId="31" fillId="0" borderId="0" xfId="0" applyFont="1" applyAlignment="1" applyProtection="1">
      <alignment horizontal="right"/>
    </xf>
    <xf numFmtId="0" fontId="3" fillId="0" borderId="0" xfId="0" applyFont="1" applyProtection="1"/>
    <xf numFmtId="0" fontId="3" fillId="0" borderId="3" xfId="0" applyFont="1" applyBorder="1" applyProtection="1"/>
    <xf numFmtId="0" fontId="31" fillId="0" borderId="11" xfId="0" applyFont="1" applyBorder="1" applyProtection="1"/>
    <xf numFmtId="0" fontId="31" fillId="0" borderId="4" xfId="0" applyFont="1" applyBorder="1" applyAlignment="1" applyProtection="1">
      <alignment horizontal="center"/>
    </xf>
    <xf numFmtId="0" fontId="31" fillId="0" borderId="15" xfId="0" applyFont="1" applyBorder="1" applyProtection="1"/>
    <xf numFmtId="0" fontId="48" fillId="0" borderId="0" xfId="0" applyFont="1" applyAlignment="1" applyProtection="1">
      <alignment horizontal="right"/>
      <protection locked="0"/>
    </xf>
    <xf numFmtId="0" fontId="31" fillId="0" borderId="11" xfId="0" applyFont="1" applyBorder="1" applyAlignment="1" applyProtection="1">
      <alignment horizontal="center"/>
    </xf>
    <xf numFmtId="0" fontId="3" fillId="0" borderId="12" xfId="0" applyFont="1" applyBorder="1" applyProtection="1"/>
    <xf numFmtId="5" fontId="31" fillId="0" borderId="12" xfId="0" applyNumberFormat="1" applyFont="1" applyBorder="1" applyProtection="1"/>
    <xf numFmtId="5" fontId="31" fillId="0" borderId="30" xfId="0" applyNumberFormat="1" applyFont="1" applyBorder="1" applyProtection="1"/>
    <xf numFmtId="0" fontId="31" fillId="0" borderId="19" xfId="0" applyFont="1" applyBorder="1" applyProtection="1"/>
    <xf numFmtId="0" fontId="39" fillId="0" borderId="5" xfId="0" applyFont="1" applyBorder="1"/>
    <xf numFmtId="0" fontId="14" fillId="0" borderId="9" xfId="0" applyFont="1" applyBorder="1" applyAlignment="1">
      <alignment horizontal="center"/>
    </xf>
    <xf numFmtId="0" fontId="9" fillId="0" borderId="24" xfId="0" applyFont="1" applyBorder="1"/>
    <xf numFmtId="0" fontId="39" fillId="0" borderId="4" xfId="0" applyFont="1" applyBorder="1" applyProtection="1"/>
    <xf numFmtId="0" fontId="7" fillId="0" borderId="32" xfId="0" applyFont="1" applyBorder="1" applyProtection="1"/>
    <xf numFmtId="0" fontId="49" fillId="0" borderId="0" xfId="0" applyFont="1" applyProtection="1"/>
    <xf numFmtId="0" fontId="4" fillId="0" borderId="22" xfId="0" applyFont="1" applyBorder="1" applyAlignment="1" applyProtection="1">
      <alignment horizontal="center"/>
    </xf>
    <xf numFmtId="0" fontId="4" fillId="0" borderId="41" xfId="0" applyFont="1" applyBorder="1" applyAlignment="1" applyProtection="1">
      <alignment horizontal="right"/>
    </xf>
    <xf numFmtId="0" fontId="4" fillId="0" borderId="41" xfId="0" applyFont="1" applyBorder="1" applyAlignment="1" applyProtection="1">
      <alignment horizontal="center"/>
    </xf>
    <xf numFmtId="37" fontId="17" fillId="0" borderId="35" xfId="0" applyNumberFormat="1" applyFont="1" applyBorder="1" applyProtection="1">
      <protection locked="0"/>
    </xf>
    <xf numFmtId="37" fontId="17" fillId="0" borderId="36" xfId="0" applyNumberFormat="1" applyFont="1" applyBorder="1" applyProtection="1">
      <protection locked="0"/>
    </xf>
    <xf numFmtId="0" fontId="9" fillId="0" borderId="8" xfId="0" applyFont="1" applyBorder="1" applyAlignment="1" applyProtection="1">
      <alignment horizontal="centerContinuous"/>
    </xf>
    <xf numFmtId="0" fontId="14" fillId="0" borderId="14" xfId="0" applyFont="1" applyBorder="1" applyAlignment="1" applyProtection="1">
      <alignment horizontal="center" vertical="center"/>
    </xf>
    <xf numFmtId="0" fontId="14" fillId="0" borderId="13" xfId="0" applyFont="1" applyBorder="1" applyAlignment="1" applyProtection="1">
      <alignment vertical="center"/>
    </xf>
    <xf numFmtId="0" fontId="14" fillId="0" borderId="37" xfId="0" applyFont="1" applyBorder="1" applyAlignment="1" applyProtection="1">
      <alignment vertical="center"/>
    </xf>
    <xf numFmtId="0" fontId="14" fillId="0" borderId="48" xfId="0" applyFont="1" applyBorder="1" applyAlignment="1" applyProtection="1">
      <alignment horizontal="center"/>
    </xf>
    <xf numFmtId="0" fontId="36" fillId="0" borderId="41" xfId="0" applyFont="1" applyBorder="1" applyAlignment="1" applyProtection="1">
      <alignment horizontal="center"/>
      <protection locked="0"/>
    </xf>
    <xf numFmtId="0" fontId="14" fillId="0" borderId="49" xfId="0" applyFont="1" applyBorder="1" applyAlignment="1" applyProtection="1">
      <alignment horizontal="center"/>
    </xf>
    <xf numFmtId="0" fontId="14" fillId="0" borderId="50" xfId="0" applyFont="1" applyBorder="1" applyAlignment="1" applyProtection="1">
      <alignment horizontal="center"/>
    </xf>
    <xf numFmtId="37" fontId="9" fillId="0" borderId="0" xfId="0" applyNumberFormat="1" applyFont="1" applyAlignment="1" applyProtection="1">
      <alignment horizontal="centerContinuous"/>
    </xf>
    <xf numFmtId="37" fontId="38" fillId="0" borderId="0" xfId="0" applyNumberFormat="1" applyFont="1" applyAlignment="1" applyProtection="1">
      <alignment horizontal="centerContinuous"/>
      <protection locked="0"/>
    </xf>
    <xf numFmtId="37" fontId="38" fillId="0" borderId="5" xfId="0" applyNumberFormat="1" applyFont="1" applyBorder="1" applyAlignment="1" applyProtection="1">
      <alignment horizontal="centerContinuous"/>
      <protection locked="0"/>
    </xf>
    <xf numFmtId="0" fontId="31" fillId="0" borderId="6" xfId="0" applyFont="1" applyBorder="1" applyProtection="1"/>
    <xf numFmtId="0" fontId="50" fillId="0" borderId="35" xfId="0" applyFont="1" applyBorder="1" applyAlignment="1" applyProtection="1">
      <alignment horizontal="center" vertical="center"/>
    </xf>
    <xf numFmtId="0" fontId="51" fillId="0" borderId="0" xfId="0" applyFont="1" applyProtection="1"/>
    <xf numFmtId="0" fontId="51" fillId="0" borderId="32" xfId="0" applyFont="1" applyBorder="1" applyProtection="1"/>
    <xf numFmtId="37" fontId="31" fillId="0" borderId="32" xfId="0" applyNumberFormat="1" applyFont="1" applyBorder="1" applyProtection="1"/>
    <xf numFmtId="0" fontId="31" fillId="0" borderId="32" xfId="0" applyFont="1" applyBorder="1" applyAlignment="1" applyProtection="1">
      <alignment horizontal="right"/>
    </xf>
    <xf numFmtId="37" fontId="31" fillId="0" borderId="48" xfId="0" applyNumberFormat="1" applyFont="1" applyBorder="1" applyProtection="1"/>
    <xf numFmtId="37" fontId="31" fillId="0" borderId="35" xfId="0" applyNumberFormat="1" applyFont="1" applyBorder="1" applyProtection="1"/>
    <xf numFmtId="37" fontId="31" fillId="0" borderId="36" xfId="0" applyNumberFormat="1" applyFont="1" applyBorder="1" applyProtection="1"/>
    <xf numFmtId="37" fontId="31" fillId="0" borderId="37" xfId="0" applyNumberFormat="1" applyFont="1" applyBorder="1" applyProtection="1"/>
    <xf numFmtId="37" fontId="31" fillId="0" borderId="30" xfId="0" applyNumberFormat="1" applyFont="1" applyBorder="1" applyProtection="1"/>
    <xf numFmtId="0" fontId="51" fillId="0" borderId="32" xfId="0" applyFont="1" applyBorder="1" applyAlignment="1" applyProtection="1">
      <alignment horizontal="left"/>
    </xf>
    <xf numFmtId="0" fontId="31" fillId="0" borderId="41" xfId="0" applyFont="1" applyBorder="1" applyAlignment="1" applyProtection="1">
      <alignment horizontal="right"/>
    </xf>
    <xf numFmtId="37" fontId="31" fillId="0" borderId="41" xfId="0" applyNumberFormat="1" applyFont="1" applyBorder="1" applyProtection="1"/>
    <xf numFmtId="37" fontId="31" fillId="0" borderId="24" xfId="0" applyNumberFormat="1" applyFont="1" applyBorder="1" applyProtection="1"/>
    <xf numFmtId="37" fontId="31" fillId="0" borderId="49" xfId="0" applyNumberFormat="1" applyFont="1" applyBorder="1" applyProtection="1"/>
    <xf numFmtId="0" fontId="31" fillId="0" borderId="24" xfId="0" applyFont="1" applyBorder="1" applyAlignment="1" applyProtection="1">
      <alignment horizontal="center"/>
    </xf>
    <xf numFmtId="0" fontId="31" fillId="0" borderId="31" xfId="0" applyFont="1" applyBorder="1" applyAlignment="1" applyProtection="1">
      <alignment horizontal="center"/>
    </xf>
    <xf numFmtId="0" fontId="50" fillId="0" borderId="32" xfId="0" applyFont="1" applyBorder="1" applyAlignment="1" applyProtection="1">
      <alignment horizontal="center" vertical="center"/>
    </xf>
    <xf numFmtId="37" fontId="48" fillId="0" borderId="48" xfId="0" applyNumberFormat="1" applyFont="1" applyBorder="1" applyProtection="1">
      <protection locked="0"/>
    </xf>
    <xf numFmtId="37" fontId="48" fillId="0" borderId="35" xfId="0" applyNumberFormat="1" applyFont="1" applyBorder="1" applyProtection="1">
      <protection locked="0"/>
    </xf>
    <xf numFmtId="37" fontId="31" fillId="0" borderId="0" xfId="0" applyNumberFormat="1" applyFont="1" applyProtection="1"/>
    <xf numFmtId="37" fontId="31" fillId="0" borderId="0" xfId="0" applyNumberFormat="1" applyFont="1" applyAlignment="1" applyProtection="1">
      <alignment horizontal="centerContinuous"/>
    </xf>
    <xf numFmtId="37" fontId="31" fillId="0" borderId="55" xfId="0" applyNumberFormat="1" applyFont="1" applyBorder="1" applyProtection="1"/>
    <xf numFmtId="37" fontId="31" fillId="0" borderId="7" xfId="0" applyNumberFormat="1" applyFont="1" applyBorder="1" applyProtection="1"/>
    <xf numFmtId="0" fontId="39" fillId="0" borderId="0" xfId="0" applyFont="1" applyProtection="1"/>
    <xf numFmtId="0" fontId="39" fillId="0" borderId="1" xfId="0" applyFont="1" applyBorder="1" applyProtection="1"/>
    <xf numFmtId="0" fontId="39" fillId="0" borderId="2" xfId="0" applyFont="1" applyBorder="1" applyProtection="1"/>
    <xf numFmtId="0" fontId="39" fillId="0" borderId="3" xfId="0" applyFont="1" applyBorder="1" applyProtection="1"/>
    <xf numFmtId="0" fontId="39" fillId="0" borderId="5" xfId="0" applyFont="1" applyBorder="1" applyProtection="1"/>
    <xf numFmtId="0" fontId="45" fillId="0" borderId="5" xfId="0" applyFont="1" applyBorder="1" applyAlignment="1" applyProtection="1">
      <alignment horizontal="centerContinuous"/>
    </xf>
    <xf numFmtId="37" fontId="17" fillId="0" borderId="12" xfId="0" applyNumberFormat="1" applyFont="1" applyBorder="1" applyProtection="1">
      <protection locked="0"/>
    </xf>
    <xf numFmtId="5" fontId="9" fillId="0" borderId="12" xfId="0" applyNumberFormat="1" applyFont="1" applyBorder="1" applyProtection="1"/>
    <xf numFmtId="5" fontId="9" fillId="0" borderId="13" xfId="0" applyNumberFormat="1" applyFont="1" applyBorder="1" applyProtection="1"/>
    <xf numFmtId="5" fontId="9" fillId="0" borderId="30" xfId="0" applyNumberFormat="1" applyFont="1" applyBorder="1" applyProtection="1"/>
    <xf numFmtId="5" fontId="14" fillId="0" borderId="16" xfId="0" applyNumberFormat="1" applyFont="1" applyBorder="1" applyAlignment="1" applyProtection="1">
      <alignment horizontal="center"/>
    </xf>
    <xf numFmtId="5" fontId="9" fillId="0" borderId="37" xfId="0" applyNumberFormat="1" applyFont="1" applyBorder="1" applyProtection="1"/>
    <xf numFmtId="37" fontId="14" fillId="0" borderId="16" xfId="0" applyNumberFormat="1" applyFont="1" applyBorder="1" applyAlignment="1" applyProtection="1">
      <alignment horizontal="center"/>
    </xf>
    <xf numFmtId="0" fontId="14" fillId="0" borderId="21" xfId="0" applyFont="1" applyBorder="1" applyAlignment="1" applyProtection="1">
      <alignment horizontal="center"/>
    </xf>
    <xf numFmtId="5" fontId="9" fillId="0" borderId="20" xfId="0" applyNumberFormat="1" applyFont="1" applyBorder="1" applyProtection="1"/>
    <xf numFmtId="5" fontId="14" fillId="0" borderId="20" xfId="0" applyNumberFormat="1" applyFont="1" applyBorder="1" applyAlignment="1" applyProtection="1">
      <alignment horizontal="center"/>
    </xf>
    <xf numFmtId="0" fontId="31" fillId="0" borderId="34" xfId="0" applyFont="1" applyBorder="1" applyAlignment="1" applyProtection="1">
      <alignment horizontal="center"/>
    </xf>
    <xf numFmtId="0" fontId="31" fillId="0" borderId="33" xfId="0" applyFont="1" applyBorder="1" applyAlignment="1" applyProtection="1">
      <alignment horizontal="center"/>
    </xf>
    <xf numFmtId="0" fontId="31" fillId="0" borderId="30" xfId="0" applyFont="1" applyBorder="1" applyAlignment="1" applyProtection="1">
      <alignment horizontal="center"/>
    </xf>
    <xf numFmtId="0" fontId="48" fillId="0" borderId="31" xfId="0" applyFont="1" applyBorder="1" applyProtection="1">
      <protection locked="0"/>
    </xf>
    <xf numFmtId="0" fontId="48" fillId="0" borderId="31" xfId="0" applyFont="1" applyBorder="1" applyAlignment="1" applyProtection="1">
      <alignment horizontal="center"/>
      <protection locked="0"/>
    </xf>
    <xf numFmtId="0" fontId="3" fillId="0" borderId="45" xfId="0" applyFont="1" applyBorder="1" applyProtection="1"/>
    <xf numFmtId="0" fontId="31" fillId="0" borderId="41" xfId="0" applyFont="1" applyBorder="1" applyProtection="1"/>
    <xf numFmtId="5" fontId="31" fillId="0" borderId="50" xfId="0" applyNumberFormat="1" applyFont="1" applyBorder="1" applyProtection="1"/>
    <xf numFmtId="0" fontId="14" fillId="0" borderId="34" xfId="0" applyFont="1" applyBorder="1" applyAlignment="1" applyProtection="1">
      <alignment horizontal="center"/>
    </xf>
    <xf numFmtId="0" fontId="9" fillId="0" borderId="12" xfId="0" applyFont="1" applyBorder="1" applyProtection="1"/>
    <xf numFmtId="5" fontId="9" fillId="0" borderId="10" xfId="0" applyNumberFormat="1" applyFont="1" applyBorder="1" applyProtection="1"/>
    <xf numFmtId="5" fontId="4" fillId="0" borderId="53" xfId="0" applyNumberFormat="1" applyFont="1" applyBorder="1" applyProtection="1"/>
    <xf numFmtId="0" fontId="39" fillId="0" borderId="0" xfId="0" applyFont="1" applyAlignment="1" applyProtection="1">
      <alignment horizontal="left"/>
    </xf>
    <xf numFmtId="0" fontId="5" fillId="0" borderId="31" xfId="0" applyFont="1" applyBorder="1" applyAlignment="1" applyProtection="1">
      <alignment horizontal="centerContinuous"/>
    </xf>
    <xf numFmtId="0" fontId="4" fillId="0" borderId="18" xfId="0" applyFont="1" applyBorder="1" applyProtection="1"/>
    <xf numFmtId="5" fontId="4" fillId="0" borderId="18" xfId="0" applyNumberFormat="1" applyFont="1" applyBorder="1" applyProtection="1"/>
    <xf numFmtId="0" fontId="4" fillId="0" borderId="18" xfId="0" applyFont="1" applyBorder="1" applyAlignment="1" applyProtection="1">
      <alignment horizontal="centerContinuous"/>
    </xf>
    <xf numFmtId="0" fontId="5" fillId="0" borderId="45" xfId="0" applyFont="1" applyBorder="1" applyProtection="1"/>
    <xf numFmtId="5" fontId="4" fillId="0" borderId="23" xfId="0" applyNumberFormat="1" applyFont="1" applyBorder="1" applyProtection="1"/>
    <xf numFmtId="0" fontId="31" fillId="0" borderId="31" xfId="0" applyFont="1" applyBorder="1" applyProtection="1"/>
    <xf numFmtId="0" fontId="31" fillId="0" borderId="21" xfId="0" applyFont="1" applyBorder="1" applyAlignment="1" applyProtection="1">
      <alignment horizontal="center"/>
    </xf>
    <xf numFmtId="0" fontId="31" fillId="0" borderId="45" xfId="0" applyFont="1" applyBorder="1" applyProtection="1"/>
    <xf numFmtId="0" fontId="31" fillId="0" borderId="51" xfId="0" applyFont="1" applyBorder="1" applyProtection="1"/>
    <xf numFmtId="5" fontId="31" fillId="0" borderId="51" xfId="0" applyNumberFormat="1" applyFont="1" applyBorder="1" applyProtection="1"/>
    <xf numFmtId="0" fontId="31" fillId="0" borderId="50" xfId="0" applyFont="1" applyBorder="1" applyProtection="1"/>
    <xf numFmtId="0" fontId="31" fillId="0" borderId="33" xfId="0" applyFont="1" applyBorder="1" applyProtection="1"/>
    <xf numFmtId="0" fontId="31" fillId="0" borderId="30" xfId="0" applyFont="1" applyBorder="1" applyAlignment="1" applyProtection="1">
      <alignment horizontal="centerContinuous"/>
    </xf>
    <xf numFmtId="5" fontId="31" fillId="0" borderId="0" xfId="0" applyNumberFormat="1" applyFont="1" applyProtection="1"/>
    <xf numFmtId="5" fontId="31" fillId="0" borderId="31" xfId="0" applyNumberFormat="1" applyFont="1" applyBorder="1" applyProtection="1"/>
    <xf numFmtId="5" fontId="48" fillId="0" borderId="31" xfId="0" applyNumberFormat="1" applyFont="1" applyBorder="1" applyProtection="1">
      <protection locked="0"/>
    </xf>
    <xf numFmtId="37" fontId="48" fillId="0" borderId="31" xfId="0" applyNumberFormat="1" applyFont="1" applyBorder="1" applyProtection="1">
      <protection locked="0"/>
    </xf>
    <xf numFmtId="0" fontId="31" fillId="0" borderId="54" xfId="0" applyFont="1" applyBorder="1" applyProtection="1"/>
    <xf numFmtId="5" fontId="31" fillId="0" borderId="54" xfId="0" applyNumberFormat="1" applyFont="1" applyBorder="1" applyProtection="1"/>
    <xf numFmtId="0" fontId="48" fillId="0" borderId="33" xfId="0" applyFont="1" applyBorder="1" applyProtection="1">
      <protection locked="0"/>
    </xf>
    <xf numFmtId="5" fontId="48" fillId="0" borderId="13" xfId="0" applyNumberFormat="1" applyFont="1" applyBorder="1" applyProtection="1">
      <protection locked="0"/>
    </xf>
    <xf numFmtId="0" fontId="31" fillId="0" borderId="21" xfId="0" applyFont="1" applyBorder="1" applyAlignment="1" applyProtection="1">
      <alignment horizontal="right"/>
    </xf>
    <xf numFmtId="0" fontId="27" fillId="0" borderId="0" xfId="0" applyFont="1" applyProtection="1"/>
    <xf numFmtId="37" fontId="31" fillId="0" borderId="8" xfId="0" applyNumberFormat="1" applyFont="1" applyBorder="1" applyProtection="1"/>
    <xf numFmtId="167" fontId="4" fillId="0" borderId="0" xfId="0" applyNumberFormat="1" applyFont="1" applyProtection="1"/>
    <xf numFmtId="0" fontId="27" fillId="0" borderId="1" xfId="0" applyFont="1" applyBorder="1" applyProtection="1"/>
    <xf numFmtId="0" fontId="27" fillId="0" borderId="3" xfId="0" applyFont="1" applyBorder="1" applyProtection="1"/>
    <xf numFmtId="0" fontId="27" fillId="0" borderId="2" xfId="0" applyFont="1" applyBorder="1" applyProtection="1"/>
    <xf numFmtId="0" fontId="7" fillId="0" borderId="0" xfId="0" applyFont="1" applyAlignment="1" applyProtection="1">
      <alignment horizontal="center"/>
    </xf>
    <xf numFmtId="10" fontId="30" fillId="0" borderId="13" xfId="0" applyNumberFormat="1" applyFont="1" applyBorder="1" applyProtection="1">
      <protection locked="0"/>
    </xf>
    <xf numFmtId="0" fontId="13" fillId="0" borderId="0" xfId="0" applyFont="1" applyProtection="1"/>
    <xf numFmtId="0" fontId="13" fillId="0" borderId="1" xfId="0" applyFont="1" applyBorder="1" applyProtection="1"/>
    <xf numFmtId="0" fontId="13" fillId="0" borderId="2" xfId="0" applyFont="1" applyBorder="1" applyProtection="1"/>
    <xf numFmtId="0" fontId="13" fillId="0" borderId="4" xfId="0" applyFont="1" applyBorder="1" applyAlignment="1" applyProtection="1">
      <alignment horizontal="centerContinuous"/>
    </xf>
    <xf numFmtId="9" fontId="9" fillId="0" borderId="13" xfId="0" applyNumberFormat="1" applyFont="1" applyBorder="1" applyProtection="1"/>
    <xf numFmtId="0" fontId="13" fillId="0" borderId="0" xfId="0" applyFont="1" applyAlignment="1">
      <alignment horizontal="centerContinuous"/>
    </xf>
    <xf numFmtId="0" fontId="22" fillId="0" borderId="21" xfId="0" applyFont="1" applyBorder="1" applyProtection="1"/>
    <xf numFmtId="0" fontId="52" fillId="0" borderId="0" xfId="0" applyFont="1" applyAlignment="1" applyProtection="1">
      <alignment horizontal="center"/>
    </xf>
    <xf numFmtId="166" fontId="17" fillId="0" borderId="13" xfId="0" applyNumberFormat="1" applyFont="1" applyBorder="1" applyProtection="1">
      <protection locked="0"/>
    </xf>
    <xf numFmtId="0" fontId="13" fillId="0" borderId="13" xfId="0" applyFont="1" applyBorder="1" applyProtection="1"/>
    <xf numFmtId="37" fontId="9" fillId="0" borderId="39" xfId="0" applyNumberFormat="1" applyFont="1" applyBorder="1" applyProtection="1"/>
    <xf numFmtId="0" fontId="13" fillId="0" borderId="21" xfId="0" applyFont="1" applyBorder="1" applyProtection="1"/>
    <xf numFmtId="0" fontId="3" fillId="0" borderId="4" xfId="0" applyFont="1" applyBorder="1" applyAlignment="1">
      <alignment horizontal="centerContinuous"/>
    </xf>
    <xf numFmtId="0" fontId="14" fillId="0" borderId="4" xfId="0" applyFont="1" applyBorder="1" applyAlignment="1">
      <alignment horizontal="center" vertical="top"/>
    </xf>
    <xf numFmtId="0" fontId="14" fillId="0" borderId="15" xfId="0" applyFont="1" applyBorder="1" applyAlignment="1">
      <alignment horizontal="center"/>
    </xf>
    <xf numFmtId="0" fontId="13" fillId="0" borderId="0" xfId="0" applyFont="1" applyAlignment="1">
      <alignment horizontal="center"/>
    </xf>
    <xf numFmtId="0" fontId="9" fillId="0" borderId="18" xfId="0" applyFont="1" applyBorder="1"/>
    <xf numFmtId="5" fontId="4" fillId="0" borderId="10" xfId="0" applyNumberFormat="1" applyFont="1" applyBorder="1" applyProtection="1"/>
    <xf numFmtId="9" fontId="9" fillId="0" borderId="5" xfId="0" applyNumberFormat="1" applyFont="1" applyBorder="1" applyProtection="1"/>
    <xf numFmtId="0" fontId="53" fillId="0" borderId="0" xfId="0" applyFont="1" applyAlignment="1" applyProtection="1">
      <alignment horizontal="centerContinuous"/>
      <protection locked="0"/>
    </xf>
    <xf numFmtId="9" fontId="13" fillId="0" borderId="5" xfId="0" applyNumberFormat="1" applyFont="1" applyBorder="1" applyAlignment="1" applyProtection="1">
      <alignment horizontal="centerContinuous"/>
    </xf>
    <xf numFmtId="37" fontId="36" fillId="0" borderId="0" xfId="0" applyNumberFormat="1" applyFont="1" applyAlignment="1" applyProtection="1">
      <alignment horizontal="centerContinuous"/>
      <protection locked="0"/>
    </xf>
    <xf numFmtId="9" fontId="14" fillId="0" borderId="5" xfId="0" applyNumberFormat="1" applyFont="1" applyBorder="1" applyAlignment="1" applyProtection="1">
      <alignment horizontal="centerContinuous"/>
    </xf>
    <xf numFmtId="0" fontId="4" fillId="0" borderId="41" xfId="0" applyFont="1" applyBorder="1" applyProtection="1"/>
    <xf numFmtId="0" fontId="30" fillId="0" borderId="17" xfId="0" applyFont="1" applyBorder="1" applyProtection="1">
      <protection locked="0"/>
    </xf>
    <xf numFmtId="0" fontId="30" fillId="0" borderId="22" xfId="0" applyFont="1" applyBorder="1" applyProtection="1">
      <protection locked="0"/>
    </xf>
    <xf numFmtId="0" fontId="30" fillId="0" borderId="41" xfId="0" applyFont="1" applyBorder="1" applyProtection="1">
      <protection locked="0"/>
    </xf>
    <xf numFmtId="0" fontId="46" fillId="0" borderId="0" xfId="0" applyFont="1" applyProtection="1"/>
    <xf numFmtId="0" fontId="31" fillId="0" borderId="36" xfId="0" applyFont="1" applyBorder="1" applyAlignment="1" applyProtection="1">
      <alignment horizontal="centerContinuous"/>
    </xf>
    <xf numFmtId="0" fontId="48" fillId="0" borderId="8" xfId="0" applyFont="1" applyBorder="1" applyProtection="1">
      <protection locked="0"/>
    </xf>
    <xf numFmtId="37" fontId="48" fillId="0" borderId="8" xfId="0" applyNumberFormat="1" applyFont="1" applyBorder="1" applyProtection="1">
      <protection locked="0"/>
    </xf>
    <xf numFmtId="0" fontId="31" fillId="0" borderId="11" xfId="0" applyFont="1" applyBorder="1" applyAlignment="1" applyProtection="1">
      <alignment horizontal="centerContinuous"/>
    </xf>
    <xf numFmtId="37" fontId="31" fillId="0" borderId="13" xfId="0" applyNumberFormat="1" applyFont="1" applyBorder="1" applyAlignment="1" applyProtection="1">
      <alignment horizontal="centerContinuous"/>
    </xf>
    <xf numFmtId="37" fontId="31" fillId="0" borderId="30" xfId="0" applyNumberFormat="1" applyFont="1" applyBorder="1" applyAlignment="1" applyProtection="1">
      <alignment horizontal="centerContinuous"/>
    </xf>
    <xf numFmtId="37" fontId="31" fillId="0" borderId="37" xfId="0" applyNumberFormat="1" applyFont="1" applyBorder="1" applyAlignment="1" applyProtection="1">
      <alignment horizontal="centerContinuous"/>
    </xf>
    <xf numFmtId="37" fontId="31" fillId="0" borderId="37" xfId="0" applyNumberFormat="1" applyFont="1" applyBorder="1" applyAlignment="1" applyProtection="1">
      <alignment horizontal="center"/>
    </xf>
    <xf numFmtId="37" fontId="31" fillId="0" borderId="13" xfId="0" applyNumberFormat="1" applyFont="1" applyBorder="1" applyProtection="1"/>
    <xf numFmtId="37" fontId="31" fillId="0" borderId="13" xfId="0" applyNumberFormat="1" applyFont="1" applyBorder="1" applyAlignment="1" applyProtection="1">
      <alignment horizontal="center"/>
    </xf>
    <xf numFmtId="37" fontId="31" fillId="0" borderId="32" xfId="0" applyNumberFormat="1" applyFont="1" applyBorder="1" applyAlignment="1" applyProtection="1">
      <alignment horizontal="center"/>
    </xf>
    <xf numFmtId="37" fontId="31" fillId="0" borderId="5" xfId="0" applyNumberFormat="1" applyFont="1" applyBorder="1" applyAlignment="1" applyProtection="1">
      <alignment horizontal="center"/>
    </xf>
    <xf numFmtId="37" fontId="4" fillId="0" borderId="8" xfId="0" applyNumberFormat="1" applyFont="1" applyBorder="1" applyProtection="1"/>
    <xf numFmtId="0" fontId="4" fillId="0" borderId="46" xfId="0" applyFont="1" applyBorder="1" applyProtection="1"/>
    <xf numFmtId="0" fontId="4" fillId="0" borderId="47" xfId="0" applyFont="1" applyBorder="1" applyProtection="1"/>
    <xf numFmtId="0" fontId="4" fillId="0" borderId="56" xfId="0" applyFont="1" applyBorder="1" applyProtection="1"/>
    <xf numFmtId="0" fontId="4" fillId="0" borderId="57" xfId="0" applyFont="1" applyBorder="1" applyProtection="1"/>
    <xf numFmtId="37" fontId="4" fillId="0" borderId="0" xfId="0" applyNumberFormat="1" applyFont="1" applyAlignment="1" applyProtection="1">
      <alignment horizontal="right"/>
    </xf>
    <xf numFmtId="0" fontId="52" fillId="0" borderId="0" xfId="0" applyFont="1" applyAlignment="1">
      <alignment horizontal="centerContinuous"/>
    </xf>
    <xf numFmtId="0" fontId="5" fillId="0" borderId="0" xfId="0" applyFont="1" applyAlignment="1">
      <alignment horizontal="center"/>
    </xf>
    <xf numFmtId="0" fontId="3" fillId="0" borderId="0" xfId="0" applyFont="1"/>
    <xf numFmtId="0" fontId="27" fillId="0" borderId="0" xfId="0" applyFont="1" applyAlignment="1">
      <alignment horizontal="center"/>
    </xf>
    <xf numFmtId="5" fontId="14" fillId="0" borderId="0" xfId="0" applyNumberFormat="1" applyFont="1" applyAlignment="1" applyProtection="1">
      <alignment horizontal="left"/>
    </xf>
    <xf numFmtId="37" fontId="5" fillId="0" borderId="0" xfId="0" applyNumberFormat="1" applyFont="1" applyProtection="1"/>
    <xf numFmtId="0" fontId="14" fillId="0" borderId="0" xfId="0" applyFont="1" applyAlignment="1">
      <alignment horizontal="left"/>
    </xf>
    <xf numFmtId="37" fontId="27" fillId="0" borderId="0" xfId="0" applyNumberFormat="1" applyFont="1" applyProtection="1"/>
    <xf numFmtId="5" fontId="27" fillId="0" borderId="0" xfId="0" applyNumberFormat="1" applyFont="1" applyProtection="1"/>
    <xf numFmtId="5" fontId="5" fillId="0" borderId="0" xfId="0" applyNumberFormat="1" applyFont="1" applyProtection="1"/>
    <xf numFmtId="0" fontId="27" fillId="0" borderId="0" xfId="0" applyFont="1" applyAlignment="1" applyProtection="1">
      <alignment horizontal="center"/>
    </xf>
    <xf numFmtId="0" fontId="4" fillId="0" borderId="0" xfId="0" applyFont="1" applyAlignment="1">
      <alignment horizontal="center"/>
    </xf>
    <xf numFmtId="168" fontId="9" fillId="0" borderId="0" xfId="0" applyNumberFormat="1" applyFont="1" applyProtection="1"/>
    <xf numFmtId="169" fontId="9" fillId="0" borderId="0" xfId="0" applyNumberFormat="1" applyFont="1" applyProtection="1"/>
    <xf numFmtId="39" fontId="9" fillId="0" borderId="0" xfId="0" applyNumberFormat="1" applyFont="1" applyProtection="1"/>
    <xf numFmtId="0" fontId="28" fillId="0" borderId="0" xfId="0" applyFont="1"/>
    <xf numFmtId="165" fontId="9" fillId="0" borderId="0" xfId="0" applyNumberFormat="1" applyFont="1" applyProtection="1"/>
    <xf numFmtId="0" fontId="40" fillId="0" borderId="0" xfId="0" applyFont="1"/>
    <xf numFmtId="37" fontId="22" fillId="0" borderId="31" xfId="0" applyNumberFormat="1" applyFont="1" applyBorder="1" applyAlignment="1" applyProtection="1">
      <alignment horizontal="fill"/>
    </xf>
    <xf numFmtId="37" fontId="22" fillId="0" borderId="18" xfId="0" applyNumberFormat="1" applyFont="1" applyBorder="1" applyAlignment="1" applyProtection="1">
      <alignment horizontal="fill"/>
    </xf>
    <xf numFmtId="0" fontId="4" fillId="0" borderId="0" xfId="0" applyFont="1" applyAlignment="1" applyProtection="1">
      <alignment horizontal="fill"/>
    </xf>
    <xf numFmtId="37" fontId="4" fillId="0" borderId="5" xfId="0" applyNumberFormat="1" applyFont="1" applyBorder="1" applyAlignment="1" applyProtection="1">
      <alignment horizontal="fill"/>
    </xf>
    <xf numFmtId="10" fontId="9" fillId="0" borderId="31" xfId="0" applyNumberFormat="1" applyFont="1" applyBorder="1" applyAlignment="1" applyProtection="1">
      <alignment horizontal="fill"/>
    </xf>
    <xf numFmtId="10" fontId="9" fillId="0" borderId="45" xfId="0" applyNumberFormat="1" applyFont="1" applyBorder="1" applyAlignment="1" applyProtection="1">
      <alignment horizontal="fill"/>
    </xf>
    <xf numFmtId="0" fontId="0" fillId="0" borderId="18" xfId="0" applyBorder="1"/>
    <xf numFmtId="0" fontId="4" fillId="0" borderId="0" xfId="0" applyFont="1" applyBorder="1" applyProtection="1"/>
    <xf numFmtId="0" fontId="4" fillId="0" borderId="58" xfId="0" applyFont="1" applyBorder="1" applyAlignment="1" applyProtection="1">
      <alignment horizontal="center"/>
    </xf>
    <xf numFmtId="37" fontId="30" fillId="0" borderId="0" xfId="0" applyNumberFormat="1" applyFont="1" applyBorder="1" applyProtection="1">
      <protection locked="0"/>
    </xf>
    <xf numFmtId="164" fontId="30" fillId="0" borderId="16" xfId="0" applyNumberFormat="1" applyFont="1" applyBorder="1" applyProtection="1">
      <protection locked="0"/>
    </xf>
    <xf numFmtId="0" fontId="4" fillId="0" borderId="9" xfId="0" applyFont="1" applyBorder="1" applyAlignment="1" applyProtection="1">
      <alignment horizontal="center"/>
    </xf>
    <xf numFmtId="0" fontId="4" fillId="0" borderId="59" xfId="0" applyFont="1" applyBorder="1" applyProtection="1"/>
    <xf numFmtId="0" fontId="9" fillId="0" borderId="0" xfId="0" applyFont="1" applyAlignment="1" applyProtection="1">
      <alignment horizontal="left"/>
    </xf>
    <xf numFmtId="5" fontId="9" fillId="0" borderId="0" xfId="0" applyNumberFormat="1" applyFont="1" applyAlignment="1" applyProtection="1">
      <alignment horizontal="right"/>
    </xf>
    <xf numFmtId="0" fontId="9" fillId="0" borderId="0" xfId="0" applyFont="1" applyAlignment="1">
      <alignment horizontal="right"/>
    </xf>
    <xf numFmtId="0" fontId="9" fillId="0" borderId="0" xfId="0" applyFont="1" applyAlignment="1">
      <alignment horizontal="left"/>
    </xf>
    <xf numFmtId="0" fontId="4" fillId="0" borderId="16" xfId="0" applyFont="1" applyBorder="1" applyAlignment="1" applyProtection="1">
      <alignment horizontal="left"/>
    </xf>
    <xf numFmtId="0" fontId="4" fillId="0" borderId="12" xfId="0" applyFont="1" applyBorder="1" applyAlignment="1" applyProtection="1">
      <alignment horizontal="left"/>
    </xf>
    <xf numFmtId="0" fontId="1" fillId="0" borderId="0" xfId="0" applyFont="1"/>
    <xf numFmtId="0" fontId="54" fillId="0" borderId="0" xfId="0" applyFont="1" applyAlignment="1" applyProtection="1">
      <alignment horizontal="left"/>
    </xf>
    <xf numFmtId="0" fontId="55" fillId="0" borderId="0" xfId="0" applyFont="1" applyAlignment="1" applyProtection="1">
      <alignment horizontal="left"/>
    </xf>
    <xf numFmtId="0" fontId="6" fillId="0" borderId="0" xfId="0" applyFont="1" applyAlignment="1" applyProtection="1">
      <alignment horizontal="left"/>
    </xf>
    <xf numFmtId="0" fontId="0" fillId="0" borderId="0" xfId="0" applyAlignment="1"/>
    <xf numFmtId="0" fontId="6" fillId="0" borderId="0" xfId="0" applyFont="1" applyAlignment="1" applyProtection="1"/>
    <xf numFmtId="0" fontId="14" fillId="0" borderId="0" xfId="0" applyFont="1" applyAlignment="1"/>
    <xf numFmtId="0" fontId="4" fillId="0" borderId="0" xfId="0" applyFont="1" applyAlignment="1" applyProtection="1"/>
    <xf numFmtId="0" fontId="9" fillId="0" borderId="0" xfId="0" applyFont="1" applyAlignment="1"/>
    <xf numFmtId="0" fontId="47" fillId="0" borderId="0" xfId="0" applyFont="1" applyAlignment="1" applyProtection="1"/>
    <xf numFmtId="0" fontId="31" fillId="0" borderId="0" xfId="0" applyFont="1" applyAlignment="1" applyProtection="1"/>
    <xf numFmtId="0" fontId="0" fillId="0" borderId="5" xfId="0" applyBorder="1"/>
    <xf numFmtId="0" fontId="31" fillId="0" borderId="13" xfId="0" applyFont="1" applyBorder="1" applyAlignment="1" applyProtection="1"/>
    <xf numFmtId="0" fontId="4" fillId="0" borderId="5" xfId="0" applyFont="1" applyBorder="1" applyAlignment="1" applyProtection="1"/>
    <xf numFmtId="0" fontId="30" fillId="0" borderId="5" xfId="0" applyFont="1" applyBorder="1" applyAlignment="1" applyProtection="1">
      <protection locked="0"/>
    </xf>
    <xf numFmtId="0" fontId="30" fillId="0" borderId="24" xfId="0" applyFont="1" applyBorder="1" applyAlignment="1" applyProtection="1">
      <protection locked="0"/>
    </xf>
    <xf numFmtId="0" fontId="14" fillId="0" borderId="0" xfId="0" applyFont="1" applyAlignment="1">
      <alignment wrapText="1"/>
    </xf>
    <xf numFmtId="0" fontId="29" fillId="0" borderId="0" xfId="0" applyFont="1" applyAlignment="1"/>
    <xf numFmtId="0" fontId="29" fillId="0" borderId="0" xfId="0" applyFont="1" applyAlignment="1">
      <alignment vertical="top" wrapText="1"/>
    </xf>
    <xf numFmtId="0" fontId="29" fillId="0" borderId="21" xfId="0" applyFont="1" applyBorder="1" applyAlignment="1">
      <alignment vertical="top" wrapText="1"/>
    </xf>
    <xf numFmtId="0" fontId="29" fillId="0" borderId="0" xfId="0" applyFont="1" applyAlignment="1">
      <alignment wrapText="1"/>
    </xf>
    <xf numFmtId="0" fontId="31" fillId="0" borderId="33" xfId="0" applyFont="1" applyBorder="1" applyAlignment="1" applyProtection="1"/>
    <xf numFmtId="0" fontId="9" fillId="0" borderId="0" xfId="0" applyFont="1" applyAlignment="1" applyProtection="1"/>
    <xf numFmtId="0" fontId="0" fillId="0" borderId="30" xfId="0" applyBorder="1"/>
    <xf numFmtId="0" fontId="0" fillId="0" borderId="13" xfId="0" applyBorder="1"/>
    <xf numFmtId="0" fontId="31" fillId="0" borderId="31" xfId="0" applyFont="1" applyBorder="1" applyAlignment="1" applyProtection="1"/>
    <xf numFmtId="49" fontId="17" fillId="3" borderId="0" xfId="0" applyNumberFormat="1" applyFont="1" applyFill="1" applyProtection="1">
      <protection locked="0"/>
    </xf>
    <xf numFmtId="38" fontId="30" fillId="0" borderId="5" xfId="0" applyNumberFormat="1" applyFont="1" applyBorder="1" applyProtection="1">
      <protection locked="0"/>
    </xf>
    <xf numFmtId="38" fontId="30" fillId="0" borderId="32" xfId="0" applyNumberFormat="1" applyFont="1" applyBorder="1" applyProtection="1">
      <protection locked="0"/>
    </xf>
    <xf numFmtId="6" fontId="30" fillId="0" borderId="32" xfId="0" applyNumberFormat="1" applyFont="1" applyBorder="1" applyProtection="1">
      <protection locked="0"/>
    </xf>
    <xf numFmtId="0" fontId="17" fillId="7" borderId="0" xfId="0" applyFont="1" applyFill="1" applyProtection="1">
      <protection locked="0"/>
    </xf>
    <xf numFmtId="0" fontId="17" fillId="7" borderId="16" xfId="0" applyFont="1" applyFill="1" applyBorder="1" applyProtection="1">
      <protection locked="0"/>
    </xf>
    <xf numFmtId="0" fontId="17" fillId="7" borderId="31" xfId="0" applyFont="1" applyFill="1" applyBorder="1" applyProtection="1">
      <protection locked="0"/>
    </xf>
    <xf numFmtId="0" fontId="17" fillId="7" borderId="32" xfId="0" applyFont="1" applyFill="1" applyBorder="1" applyProtection="1">
      <protection locked="0"/>
    </xf>
    <xf numFmtId="0" fontId="17" fillId="7" borderId="5" xfId="0" applyFont="1" applyFill="1" applyBorder="1" applyProtection="1">
      <protection locked="0"/>
    </xf>
    <xf numFmtId="10" fontId="17" fillId="7" borderId="16" xfId="0" applyNumberFormat="1" applyFont="1" applyFill="1" applyBorder="1" applyProtection="1">
      <protection locked="0"/>
    </xf>
    <xf numFmtId="37" fontId="17" fillId="7" borderId="31" xfId="0" applyNumberFormat="1" applyFont="1" applyFill="1" applyBorder="1" applyProtection="1">
      <protection locked="0"/>
    </xf>
    <xf numFmtId="37" fontId="17" fillId="7" borderId="16" xfId="0" applyNumberFormat="1" applyFont="1" applyFill="1" applyBorder="1" applyProtection="1">
      <protection locked="0"/>
    </xf>
    <xf numFmtId="37" fontId="17" fillId="7" borderId="32" xfId="0" applyNumberFormat="1" applyFont="1" applyFill="1" applyBorder="1" applyProtection="1">
      <protection locked="0"/>
    </xf>
    <xf numFmtId="37" fontId="17" fillId="7" borderId="5" xfId="0" applyNumberFormat="1" applyFont="1" applyFill="1" applyBorder="1" applyProtection="1">
      <protection locked="0"/>
    </xf>
    <xf numFmtId="37" fontId="17" fillId="7" borderId="0" xfId="0" applyNumberFormat="1" applyFont="1" applyFill="1" applyProtection="1">
      <protection locked="0"/>
    </xf>
    <xf numFmtId="0" fontId="0" fillId="0" borderId="21" xfId="0" applyBorder="1"/>
    <xf numFmtId="0" fontId="0" fillId="0" borderId="24" xfId="0" applyBorder="1"/>
    <xf numFmtId="0" fontId="26" fillId="0" borderId="0" xfId="0" applyFont="1" applyProtection="1">
      <protection locked="0"/>
    </xf>
    <xf numFmtId="0" fontId="4" fillId="0" borderId="0" xfId="0" applyFont="1" applyProtection="1">
      <protection locked="0"/>
    </xf>
    <xf numFmtId="0" fontId="4" fillId="0" borderId="6" xfId="0" applyFont="1" applyBorder="1" applyAlignment="1" applyProtection="1"/>
    <xf numFmtId="0" fontId="4" fillId="0" borderId="18" xfId="0" applyFont="1" applyBorder="1" applyAlignment="1" applyProtection="1"/>
    <xf numFmtId="37" fontId="31" fillId="8" borderId="32" xfId="0" applyNumberFormat="1" applyFont="1" applyFill="1" applyBorder="1" applyProtection="1"/>
    <xf numFmtId="37" fontId="31" fillId="8" borderId="35" xfId="0" applyNumberFormat="1" applyFont="1" applyFill="1" applyBorder="1" applyProtection="1"/>
    <xf numFmtId="0" fontId="5" fillId="0" borderId="31" xfId="0" applyFont="1" applyBorder="1" applyAlignment="1" applyProtection="1"/>
    <xf numFmtId="0" fontId="22" fillId="0" borderId="12" xfId="0" applyFont="1" applyBorder="1" applyAlignment="1" applyProtection="1">
      <alignment horizontal="center"/>
    </xf>
    <xf numFmtId="0" fontId="47" fillId="0" borderId="0" xfId="0" applyFont="1"/>
    <xf numFmtId="0" fontId="47" fillId="0" borderId="5" xfId="0" applyFont="1" applyBorder="1"/>
    <xf numFmtId="0" fontId="5" fillId="0" borderId="4" xfId="0" applyFont="1" applyBorder="1" applyProtection="1"/>
    <xf numFmtId="0" fontId="9" fillId="0" borderId="8" xfId="0" applyFont="1" applyBorder="1" applyAlignment="1" applyProtection="1"/>
    <xf numFmtId="0" fontId="56" fillId="0" borderId="4" xfId="0" applyFont="1" applyBorder="1" applyAlignment="1" applyProtection="1">
      <alignment horizontal="center"/>
    </xf>
    <xf numFmtId="0" fontId="56" fillId="0" borderId="0" xfId="0" applyFont="1" applyAlignment="1" applyProtection="1">
      <alignment horizontal="left"/>
    </xf>
    <xf numFmtId="0" fontId="56" fillId="0" borderId="4" xfId="0" applyFont="1" applyBorder="1" applyProtection="1"/>
    <xf numFmtId="0" fontId="56" fillId="0" borderId="6" xfId="0" applyFont="1" applyBorder="1" applyProtection="1"/>
    <xf numFmtId="0" fontId="56" fillId="0" borderId="8" xfId="0" applyFont="1" applyBorder="1" applyAlignment="1" applyProtection="1">
      <alignment horizontal="left"/>
    </xf>
    <xf numFmtId="49" fontId="17" fillId="0" borderId="0" xfId="0" quotePrefix="1" applyNumberFormat="1" applyFont="1" applyAlignment="1" applyProtection="1">
      <alignment horizontal="left"/>
      <protection locked="0"/>
    </xf>
    <xf numFmtId="15" fontId="30" fillId="0" borderId="0" xfId="0" quotePrefix="1" applyNumberFormat="1" applyFont="1" applyProtection="1">
      <protection locked="0"/>
    </xf>
    <xf numFmtId="0" fontId="35" fillId="0" borderId="0" xfId="0" applyFont="1" applyFill="1" applyProtection="1">
      <protection locked="0"/>
    </xf>
    <xf numFmtId="37" fontId="35" fillId="0" borderId="31" xfId="0" applyNumberFormat="1" applyFont="1" applyFill="1" applyBorder="1" applyProtection="1">
      <protection locked="0"/>
    </xf>
    <xf numFmtId="0" fontId="57" fillId="0" borderId="4" xfId="0" applyFont="1" applyBorder="1" applyProtection="1">
      <protection locked="0"/>
    </xf>
    <xf numFmtId="170" fontId="17" fillId="0" borderId="32" xfId="1" applyNumberFormat="1" applyFont="1" applyBorder="1" applyProtection="1">
      <protection locked="0"/>
    </xf>
    <xf numFmtId="171" fontId="48" fillId="0" borderId="0" xfId="0" applyNumberFormat="1" applyFont="1" applyProtection="1">
      <protection locked="0"/>
    </xf>
    <xf numFmtId="0" fontId="17" fillId="0" borderId="16" xfId="0" applyNumberFormat="1" applyFont="1" applyBorder="1" applyAlignment="1" applyProtection="1">
      <alignment horizontal="center"/>
      <protection locked="0"/>
    </xf>
    <xf numFmtId="5" fontId="4" fillId="0" borderId="0" xfId="0" applyNumberFormat="1" applyFont="1" applyAlignment="1" applyProtection="1">
      <alignment horizontal="centerContinuous"/>
    </xf>
    <xf numFmtId="5" fontId="0" fillId="0" borderId="0" xfId="0" applyNumberFormat="1"/>
    <xf numFmtId="37" fontId="0" fillId="0" borderId="0" xfId="0" applyNumberFormat="1"/>
    <xf numFmtId="43" fontId="0" fillId="0" borderId="0" xfId="1" applyFont="1"/>
    <xf numFmtId="7" fontId="4" fillId="0" borderId="0" xfId="0" applyNumberFormat="1" applyFont="1" applyProtection="1"/>
    <xf numFmtId="5" fontId="17" fillId="0" borderId="70" xfId="0" applyNumberFormat="1" applyFont="1" applyBorder="1" applyProtection="1">
      <protection locked="0"/>
    </xf>
    <xf numFmtId="0" fontId="48" fillId="0" borderId="32" xfId="0" applyFont="1" applyFill="1" applyBorder="1" applyProtection="1">
      <protection locked="0"/>
    </xf>
    <xf numFmtId="0" fontId="17" fillId="0" borderId="16" xfId="0" applyFont="1" applyFill="1" applyBorder="1" applyProtection="1">
      <protection locked="0"/>
    </xf>
    <xf numFmtId="0" fontId="48" fillId="0" borderId="0" xfId="0" applyFont="1" applyFill="1" applyProtection="1">
      <protection locked="0"/>
    </xf>
    <xf numFmtId="0" fontId="17" fillId="0" borderId="7" xfId="0" applyFont="1" applyFill="1" applyBorder="1" applyProtection="1">
      <protection locked="0"/>
    </xf>
    <xf numFmtId="0" fontId="17" fillId="0" borderId="0" xfId="0" applyFont="1" applyFill="1" applyProtection="1">
      <protection locked="0"/>
    </xf>
    <xf numFmtId="0" fontId="14" fillId="0" borderId="0" xfId="0" applyFont="1" applyFill="1" applyProtection="1">
      <protection locked="0"/>
    </xf>
    <xf numFmtId="5" fontId="17" fillId="0" borderId="5" xfId="0" applyNumberFormat="1" applyFont="1" applyFill="1" applyBorder="1" applyProtection="1">
      <protection locked="0"/>
    </xf>
    <xf numFmtId="37" fontId="17" fillId="0" borderId="5" xfId="0" applyNumberFormat="1" applyFont="1" applyFill="1" applyBorder="1" applyProtection="1">
      <protection locked="0"/>
    </xf>
    <xf numFmtId="0" fontId="17" fillId="0" borderId="60" xfId="0" applyFont="1" applyFill="1" applyBorder="1" applyAlignment="1" applyProtection="1">
      <alignment horizontal="left" indent="1"/>
      <protection locked="0"/>
    </xf>
    <xf numFmtId="37" fontId="17" fillId="0" borderId="61" xfId="0" applyNumberFormat="1" applyFont="1" applyFill="1" applyBorder="1" applyProtection="1">
      <protection locked="0"/>
    </xf>
    <xf numFmtId="0" fontId="4" fillId="0" borderId="32" xfId="0" applyFont="1" applyFill="1" applyBorder="1" applyProtection="1"/>
    <xf numFmtId="0" fontId="4" fillId="0" borderId="5" xfId="0" applyFont="1" applyFill="1" applyBorder="1" applyProtection="1"/>
    <xf numFmtId="0" fontId="30" fillId="0" borderId="32" xfId="0" applyFont="1" applyFill="1" applyBorder="1" applyProtection="1">
      <protection locked="0"/>
    </xf>
    <xf numFmtId="0" fontId="30" fillId="0" borderId="32" xfId="0" applyFont="1" applyFill="1" applyBorder="1" applyAlignment="1" applyProtection="1">
      <alignment horizontal="center"/>
      <protection locked="0"/>
    </xf>
    <xf numFmtId="5" fontId="30" fillId="0" borderId="5" xfId="0" applyNumberFormat="1" applyFont="1" applyFill="1" applyBorder="1" applyProtection="1">
      <protection locked="0"/>
    </xf>
    <xf numFmtId="3" fontId="30" fillId="0" borderId="5" xfId="0" applyNumberFormat="1" applyFont="1" applyFill="1" applyBorder="1" applyProtection="1">
      <protection locked="0"/>
    </xf>
    <xf numFmtId="3" fontId="30" fillId="0" borderId="5" xfId="0" applyNumberFormat="1" applyFont="1" applyFill="1" applyBorder="1" applyAlignment="1" applyProtection="1">
      <alignment horizontal="right"/>
      <protection locked="0"/>
    </xf>
    <xf numFmtId="3" fontId="30" fillId="0" borderId="5" xfId="0" applyNumberFormat="1" applyFont="1" applyFill="1" applyBorder="1" applyAlignment="1" applyProtection="1">
      <alignment horizontal="center"/>
      <protection locked="0"/>
    </xf>
    <xf numFmtId="170" fontId="4" fillId="0" borderId="50" xfId="1" applyNumberFormat="1" applyFont="1" applyBorder="1" applyProtection="1"/>
    <xf numFmtId="0" fontId="30" fillId="0" borderId="0" xfId="0" applyFont="1" applyFill="1" applyAlignment="1" applyProtection="1">
      <alignment horizontal="right"/>
      <protection locked="0"/>
    </xf>
    <xf numFmtId="0" fontId="30" fillId="0" borderId="0" xfId="0" applyFont="1" applyFill="1" applyProtection="1">
      <protection locked="0"/>
    </xf>
    <xf numFmtId="0" fontId="65" fillId="0" borderId="0" xfId="0" applyFont="1" applyProtection="1"/>
    <xf numFmtId="0" fontId="66" fillId="0" borderId="0" xfId="0" applyFont="1" applyProtection="1"/>
    <xf numFmtId="0" fontId="67" fillId="0" borderId="0" xfId="0" applyFont="1"/>
    <xf numFmtId="0" fontId="66" fillId="0" borderId="0" xfId="0" applyFont="1"/>
    <xf numFmtId="5" fontId="4" fillId="0" borderId="13" xfId="0" applyNumberFormat="1" applyFont="1" applyBorder="1" applyProtection="1">
      <protection locked="0"/>
    </xf>
    <xf numFmtId="37" fontId="4" fillId="0" borderId="0" xfId="0" applyNumberFormat="1" applyFont="1" applyProtection="1">
      <protection locked="0"/>
    </xf>
    <xf numFmtId="37" fontId="4" fillId="0" borderId="18" xfId="0" applyNumberFormat="1" applyFont="1" applyBorder="1" applyProtection="1">
      <protection locked="0"/>
    </xf>
    <xf numFmtId="37" fontId="17" fillId="0" borderId="32" xfId="0" applyNumberFormat="1" applyFont="1" applyFill="1" applyBorder="1" applyProtection="1">
      <protection locked="0"/>
    </xf>
    <xf numFmtId="5" fontId="9" fillId="0" borderId="16" xfId="0" applyNumberFormat="1" applyFont="1" applyBorder="1" applyProtection="1">
      <protection locked="0"/>
    </xf>
    <xf numFmtId="170" fontId="9" fillId="0" borderId="16" xfId="1" applyNumberFormat="1" applyFont="1" applyBorder="1" applyProtection="1">
      <protection locked="0"/>
    </xf>
    <xf numFmtId="37" fontId="9" fillId="0" borderId="12" xfId="0" applyNumberFormat="1" applyFont="1" applyBorder="1" applyProtection="1">
      <protection locked="0"/>
    </xf>
    <xf numFmtId="170" fontId="9" fillId="0" borderId="12" xfId="1" applyNumberFormat="1" applyFont="1" applyBorder="1" applyProtection="1">
      <protection locked="0"/>
    </xf>
    <xf numFmtId="37" fontId="4" fillId="0" borderId="0" xfId="0" quotePrefix="1" applyNumberFormat="1" applyFont="1" applyProtection="1">
      <protection locked="0"/>
    </xf>
    <xf numFmtId="37" fontId="30" fillId="0" borderId="0" xfId="0" quotePrefix="1" applyNumberFormat="1" applyFont="1" applyProtection="1">
      <protection locked="0"/>
    </xf>
    <xf numFmtId="14" fontId="30" fillId="0" borderId="13" xfId="0" applyNumberFormat="1" applyFont="1" applyBorder="1" applyProtection="1">
      <protection locked="0"/>
    </xf>
    <xf numFmtId="37" fontId="4" fillId="0" borderId="13" xfId="0" applyNumberFormat="1" applyFont="1" applyBorder="1" applyProtection="1">
      <protection locked="0"/>
    </xf>
    <xf numFmtId="14" fontId="17" fillId="0" borderId="13" xfId="0" applyNumberFormat="1" applyFont="1" applyBorder="1" applyProtection="1">
      <protection locked="0"/>
    </xf>
    <xf numFmtId="5" fontId="9" fillId="0" borderId="5" xfId="0" applyNumberFormat="1" applyFont="1" applyBorder="1" applyProtection="1">
      <protection locked="0"/>
    </xf>
    <xf numFmtId="0" fontId="9" fillId="0" borderId="5" xfId="0" applyFont="1" applyBorder="1" applyProtection="1">
      <protection locked="0"/>
    </xf>
    <xf numFmtId="37" fontId="9" fillId="0" borderId="5" xfId="0" applyNumberFormat="1" applyFont="1" applyBorder="1" applyProtection="1">
      <protection locked="0"/>
    </xf>
    <xf numFmtId="39" fontId="22" fillId="0" borderId="31" xfId="0" applyNumberFormat="1" applyFont="1" applyBorder="1" applyProtection="1"/>
    <xf numFmtId="5" fontId="30" fillId="0" borderId="30" xfId="0" applyNumberFormat="1" applyFont="1" applyFill="1" applyBorder="1" applyProtection="1">
      <protection locked="0"/>
    </xf>
    <xf numFmtId="37" fontId="30" fillId="0" borderId="5" xfId="0" applyNumberFormat="1" applyFont="1" applyFill="1" applyBorder="1" applyProtection="1">
      <protection locked="0"/>
    </xf>
    <xf numFmtId="5" fontId="31" fillId="0" borderId="32" xfId="0" applyNumberFormat="1" applyFont="1" applyBorder="1" applyProtection="1"/>
    <xf numFmtId="5" fontId="31" fillId="0" borderId="48" xfId="0" applyNumberFormat="1" applyFont="1" applyBorder="1" applyProtection="1"/>
    <xf numFmtId="5" fontId="31" fillId="0" borderId="35" xfId="0" applyNumberFormat="1" applyFont="1" applyBorder="1" applyProtection="1"/>
    <xf numFmtId="5" fontId="31" fillId="0" borderId="0" xfId="0" applyNumberFormat="1" applyFont="1" applyAlignment="1" applyProtection="1">
      <alignment horizontal="centerContinuous"/>
    </xf>
    <xf numFmtId="5" fontId="31" fillId="0" borderId="2" xfId="0" applyNumberFormat="1" applyFont="1" applyBorder="1" applyProtection="1"/>
    <xf numFmtId="5" fontId="31" fillId="0" borderId="35" xfId="0" applyNumberFormat="1" applyFont="1" applyBorder="1" applyAlignment="1" applyProtection="1">
      <alignment horizontal="center"/>
    </xf>
    <xf numFmtId="5" fontId="31" fillId="0" borderId="32" xfId="0" applyNumberFormat="1" applyFont="1" applyBorder="1" applyAlignment="1" applyProtection="1">
      <alignment horizontal="center"/>
    </xf>
    <xf numFmtId="39" fontId="17" fillId="0" borderId="16" xfId="0" applyNumberFormat="1" applyFont="1" applyBorder="1" applyProtection="1">
      <protection locked="0"/>
    </xf>
    <xf numFmtId="0" fontId="30" fillId="0" borderId="5" xfId="0" applyFont="1" applyBorder="1" applyAlignment="1" applyProtection="1">
      <alignment horizontal="center"/>
      <protection locked="0"/>
    </xf>
    <xf numFmtId="170" fontId="30" fillId="0" borderId="5" xfId="1" applyNumberFormat="1" applyFont="1" applyBorder="1" applyProtection="1">
      <protection locked="0"/>
    </xf>
    <xf numFmtId="170" fontId="4" fillId="0" borderId="36" xfId="1" applyNumberFormat="1" applyFont="1" applyBorder="1" applyProtection="1"/>
    <xf numFmtId="0" fontId="7" fillId="0" borderId="32" xfId="0" applyFont="1" applyFill="1" applyBorder="1" applyProtection="1"/>
    <xf numFmtId="0" fontId="30" fillId="0" borderId="32" xfId="0" applyFont="1" applyBorder="1" applyAlignment="1" applyProtection="1">
      <alignment horizontal="center"/>
      <protection locked="0"/>
    </xf>
    <xf numFmtId="0" fontId="30" fillId="0" borderId="32" xfId="0" quotePrefix="1" applyFont="1" applyFill="1" applyBorder="1" applyAlignment="1" applyProtection="1">
      <alignment horizontal="center"/>
      <protection locked="0"/>
    </xf>
    <xf numFmtId="5" fontId="17" fillId="0" borderId="32" xfId="0" applyNumberFormat="1" applyFont="1" applyFill="1" applyBorder="1" applyProtection="1">
      <protection locked="0"/>
    </xf>
    <xf numFmtId="10" fontId="17" fillId="0" borderId="32" xfId="5" applyNumberFormat="1" applyFont="1" applyFill="1" applyBorder="1" applyProtection="1">
      <protection locked="0"/>
    </xf>
    <xf numFmtId="43" fontId="22" fillId="0" borderId="0" xfId="1" applyFont="1" applyProtection="1"/>
    <xf numFmtId="37" fontId="9" fillId="0" borderId="32" xfId="0" applyNumberFormat="1" applyFont="1" applyFill="1" applyBorder="1" applyProtection="1">
      <protection locked="0"/>
    </xf>
    <xf numFmtId="37" fontId="9" fillId="0" borderId="37" xfId="0" applyNumberFormat="1" applyFont="1" applyFill="1" applyBorder="1" applyProtection="1">
      <protection locked="0"/>
    </xf>
    <xf numFmtId="5" fontId="4" fillId="0" borderId="5" xfId="0" applyNumberFormat="1" applyFont="1" applyFill="1" applyBorder="1" applyProtection="1"/>
    <xf numFmtId="37" fontId="30" fillId="0" borderId="30" xfId="0" applyNumberFormat="1" applyFont="1" applyFill="1" applyBorder="1" applyProtection="1">
      <protection locked="0"/>
    </xf>
    <xf numFmtId="37" fontId="4" fillId="0" borderId="30" xfId="0" applyNumberFormat="1" applyFont="1" applyFill="1" applyBorder="1" applyProtection="1"/>
    <xf numFmtId="37" fontId="4" fillId="0" borderId="5" xfId="0" applyNumberFormat="1" applyFont="1" applyFill="1" applyBorder="1" applyProtection="1"/>
    <xf numFmtId="37" fontId="4" fillId="0" borderId="24" xfId="0" applyNumberFormat="1" applyFont="1" applyBorder="1" applyProtection="1"/>
    <xf numFmtId="0" fontId="9" fillId="0" borderId="34" xfId="0" applyFont="1" applyBorder="1" applyAlignment="1">
      <alignment horizontal="center"/>
    </xf>
    <xf numFmtId="10" fontId="9" fillId="0" borderId="34" xfId="0" applyNumberFormat="1" applyFont="1" applyBorder="1" applyAlignment="1" applyProtection="1">
      <alignment horizontal="center"/>
    </xf>
    <xf numFmtId="10" fontId="9" fillId="0" borderId="10" xfId="0" applyNumberFormat="1" applyFont="1" applyBorder="1" applyAlignment="1" applyProtection="1">
      <alignment horizontal="center"/>
    </xf>
    <xf numFmtId="10" fontId="62" fillId="0" borderId="32" xfId="0" applyNumberFormat="1" applyFont="1" applyBorder="1" applyProtection="1">
      <protection locked="0"/>
    </xf>
    <xf numFmtId="10" fontId="62" fillId="0" borderId="18" xfId="0" applyNumberFormat="1" applyFont="1" applyBorder="1" applyProtection="1">
      <protection locked="0"/>
    </xf>
    <xf numFmtId="10" fontId="62" fillId="0" borderId="16" xfId="0" applyNumberFormat="1" applyFont="1" applyBorder="1" applyProtection="1">
      <protection locked="0"/>
    </xf>
    <xf numFmtId="10" fontId="62" fillId="0" borderId="18" xfId="0" applyNumberFormat="1" applyFont="1" applyBorder="1" applyAlignment="1" applyProtection="1">
      <alignment horizontal="right"/>
      <protection locked="0"/>
    </xf>
    <xf numFmtId="0" fontId="9" fillId="0" borderId="32" xfId="0" applyFont="1" applyBorder="1" applyAlignment="1">
      <alignment horizontal="center"/>
    </xf>
    <xf numFmtId="10" fontId="9" fillId="0" borderId="32" xfId="0" applyNumberFormat="1" applyFont="1" applyBorder="1" applyAlignment="1" applyProtection="1">
      <alignment horizontal="center"/>
    </xf>
    <xf numFmtId="5" fontId="9" fillId="0" borderId="32" xfId="0" applyNumberFormat="1" applyFont="1" applyBorder="1" applyAlignment="1" applyProtection="1">
      <alignment horizontal="center"/>
    </xf>
    <xf numFmtId="5" fontId="9" fillId="0" borderId="5" xfId="0" applyNumberFormat="1" applyFont="1" applyBorder="1" applyAlignment="1" applyProtection="1">
      <alignment horizontal="center"/>
    </xf>
    <xf numFmtId="10" fontId="17" fillId="0" borderId="32" xfId="0" applyNumberFormat="1" applyFont="1" applyBorder="1" applyProtection="1">
      <protection locked="0"/>
    </xf>
    <xf numFmtId="37" fontId="62" fillId="0" borderId="5" xfId="0" applyNumberFormat="1" applyFont="1" applyBorder="1" applyProtection="1">
      <protection locked="0"/>
    </xf>
    <xf numFmtId="37" fontId="62" fillId="0" borderId="32" xfId="0" applyNumberFormat="1" applyFont="1" applyBorder="1" applyProtection="1">
      <protection locked="0"/>
    </xf>
    <xf numFmtId="10" fontId="17" fillId="0" borderId="62" xfId="0" applyNumberFormat="1" applyFont="1" applyBorder="1" applyProtection="1">
      <protection locked="0"/>
    </xf>
    <xf numFmtId="0" fontId="17" fillId="0" borderId="63" xfId="0" applyFont="1" applyBorder="1" applyProtection="1">
      <protection locked="0"/>
    </xf>
    <xf numFmtId="0" fontId="17" fillId="0" borderId="64" xfId="0" applyFont="1" applyBorder="1" applyProtection="1">
      <protection locked="0"/>
    </xf>
    <xf numFmtId="10" fontId="17" fillId="0" borderId="64" xfId="0" applyNumberFormat="1" applyFont="1" applyBorder="1" applyProtection="1">
      <protection locked="0"/>
    </xf>
    <xf numFmtId="37" fontId="17" fillId="0" borderId="64" xfId="0" applyNumberFormat="1" applyFont="1" applyBorder="1" applyProtection="1">
      <protection locked="0"/>
    </xf>
    <xf numFmtId="5" fontId="17" fillId="0" borderId="64" xfId="0" applyNumberFormat="1" applyFont="1" applyBorder="1" applyProtection="1">
      <protection locked="0"/>
    </xf>
    <xf numFmtId="0" fontId="17" fillId="0" borderId="65" xfId="0" applyFont="1" applyBorder="1" applyProtection="1">
      <protection locked="0"/>
    </xf>
    <xf numFmtId="0" fontId="17" fillId="0" borderId="66" xfId="0" applyFont="1" applyBorder="1" applyProtection="1">
      <protection locked="0"/>
    </xf>
    <xf numFmtId="10" fontId="17" fillId="0" borderId="67" xfId="0" applyNumberFormat="1" applyFont="1" applyBorder="1" applyProtection="1">
      <protection locked="0"/>
    </xf>
    <xf numFmtId="10" fontId="17" fillId="0" borderId="66" xfId="0" applyNumberFormat="1" applyFont="1" applyBorder="1" applyProtection="1">
      <protection locked="0"/>
    </xf>
    <xf numFmtId="5" fontId="17" fillId="0" borderId="66" xfId="0" applyNumberFormat="1" applyFont="1" applyBorder="1" applyProtection="1">
      <protection locked="0"/>
    </xf>
    <xf numFmtId="43" fontId="4" fillId="0" borderId="0" xfId="1" applyFont="1" applyProtection="1"/>
    <xf numFmtId="5" fontId="62" fillId="0" borderId="32" xfId="0" applyNumberFormat="1" applyFont="1" applyFill="1" applyBorder="1" applyProtection="1">
      <protection locked="0"/>
    </xf>
    <xf numFmtId="5" fontId="62" fillId="0" borderId="5" xfId="0" applyNumberFormat="1" applyFont="1" applyFill="1" applyBorder="1" applyProtection="1">
      <protection locked="0"/>
    </xf>
    <xf numFmtId="37" fontId="62" fillId="0" borderId="32" xfId="0" applyNumberFormat="1" applyFont="1" applyFill="1" applyBorder="1" applyProtection="1">
      <protection locked="0"/>
    </xf>
    <xf numFmtId="37" fontId="62" fillId="0" borderId="5" xfId="0" applyNumberFormat="1" applyFont="1" applyFill="1" applyBorder="1" applyProtection="1">
      <protection locked="0"/>
    </xf>
    <xf numFmtId="37" fontId="9" fillId="0" borderId="37" xfId="0" applyNumberFormat="1" applyFont="1" applyFill="1" applyBorder="1" applyProtection="1"/>
    <xf numFmtId="37" fontId="17" fillId="0" borderId="37" xfId="0" applyNumberFormat="1" applyFont="1" applyFill="1" applyBorder="1" applyProtection="1">
      <protection locked="0"/>
    </xf>
    <xf numFmtId="37" fontId="62" fillId="0" borderId="37" xfId="0" applyNumberFormat="1" applyFont="1" applyFill="1" applyBorder="1" applyProtection="1">
      <protection locked="0"/>
    </xf>
    <xf numFmtId="37" fontId="62" fillId="0" borderId="30" xfId="0" applyNumberFormat="1" applyFont="1" applyFill="1" applyBorder="1" applyProtection="1">
      <protection locked="0"/>
    </xf>
    <xf numFmtId="37" fontId="9" fillId="0" borderId="32" xfId="0" applyNumberFormat="1" applyFont="1" applyFill="1" applyBorder="1" applyProtection="1"/>
    <xf numFmtId="37" fontId="9" fillId="0" borderId="5" xfId="0" applyNumberFormat="1" applyFont="1" applyFill="1" applyBorder="1" applyProtection="1"/>
    <xf numFmtId="37" fontId="9" fillId="0" borderId="30" xfId="0" applyNumberFormat="1" applyFont="1" applyFill="1" applyBorder="1" applyProtection="1"/>
    <xf numFmtId="37" fontId="14" fillId="0" borderId="32" xfId="0" applyNumberFormat="1" applyFont="1" applyFill="1" applyBorder="1" applyProtection="1">
      <protection locked="0"/>
    </xf>
    <xf numFmtId="37" fontId="36" fillId="0" borderId="32" xfId="0" applyNumberFormat="1" applyFont="1" applyFill="1" applyBorder="1" applyProtection="1"/>
    <xf numFmtId="37" fontId="14" fillId="0" borderId="68" xfId="0" applyNumberFormat="1" applyFont="1" applyFill="1" applyBorder="1" applyProtection="1">
      <protection locked="0"/>
    </xf>
    <xf numFmtId="37" fontId="36" fillId="0" borderId="12" xfId="0" applyNumberFormat="1" applyFont="1" applyFill="1" applyBorder="1" applyProtection="1"/>
    <xf numFmtId="37" fontId="17" fillId="0" borderId="30" xfId="0" applyNumberFormat="1" applyFont="1" applyFill="1" applyBorder="1" applyProtection="1">
      <protection locked="0"/>
    </xf>
    <xf numFmtId="37" fontId="62" fillId="0" borderId="32" xfId="0" applyNumberFormat="1" applyFont="1" applyFill="1" applyBorder="1" applyProtection="1"/>
    <xf numFmtId="37" fontId="14" fillId="0" borderId="37" xfId="0" applyNumberFormat="1" applyFont="1" applyFill="1" applyBorder="1" applyProtection="1">
      <protection locked="0"/>
    </xf>
    <xf numFmtId="0" fontId="9" fillId="0" borderId="37" xfId="0" applyFont="1" applyFill="1" applyBorder="1" applyProtection="1"/>
    <xf numFmtId="0" fontId="9" fillId="0" borderId="30" xfId="0" applyFont="1" applyFill="1" applyBorder="1" applyProtection="1"/>
    <xf numFmtId="0" fontId="9" fillId="0" borderId="32" xfId="0" applyFont="1" applyFill="1" applyBorder="1" applyProtection="1"/>
    <xf numFmtId="0" fontId="9" fillId="0" borderId="5" xfId="0" applyFont="1" applyFill="1" applyBorder="1" applyProtection="1"/>
    <xf numFmtId="5" fontId="9" fillId="0" borderId="41" xfId="0" applyNumberFormat="1" applyFont="1" applyFill="1" applyBorder="1" applyProtection="1"/>
    <xf numFmtId="5" fontId="9" fillId="0" borderId="24" xfId="0" applyNumberFormat="1" applyFont="1" applyFill="1" applyBorder="1" applyProtection="1"/>
    <xf numFmtId="5" fontId="9" fillId="0" borderId="32" xfId="0" applyNumberFormat="1" applyFont="1" applyFill="1" applyBorder="1" applyProtection="1">
      <protection locked="0"/>
    </xf>
    <xf numFmtId="3" fontId="4" fillId="0" borderId="13" xfId="0" applyNumberFormat="1" applyFont="1" applyFill="1" applyBorder="1" applyProtection="1"/>
    <xf numFmtId="0" fontId="4" fillId="0" borderId="0" xfId="0" applyFont="1" applyFill="1" applyProtection="1"/>
    <xf numFmtId="0" fontId="4" fillId="0" borderId="31" xfId="0" applyFont="1" applyFill="1" applyBorder="1" applyAlignment="1" applyProtection="1">
      <alignment horizontal="center"/>
    </xf>
    <xf numFmtId="3" fontId="4" fillId="0" borderId="0" xfId="0" applyNumberFormat="1" applyFont="1" applyFill="1" applyProtection="1"/>
    <xf numFmtId="0" fontId="4" fillId="0" borderId="31" xfId="0" applyFont="1" applyFill="1" applyBorder="1" applyProtection="1"/>
    <xf numFmtId="10" fontId="4" fillId="0" borderId="13" xfId="5" applyNumberFormat="1" applyFont="1" applyFill="1" applyBorder="1" applyProtection="1"/>
    <xf numFmtId="10" fontId="4" fillId="0" borderId="13" xfId="0" applyNumberFormat="1" applyFont="1" applyFill="1" applyBorder="1" applyProtection="1"/>
    <xf numFmtId="0" fontId="4" fillId="0" borderId="37" xfId="0" applyFont="1" applyFill="1" applyBorder="1" applyProtection="1"/>
    <xf numFmtId="0" fontId="4" fillId="0" borderId="33" xfId="0" applyFont="1" applyFill="1" applyBorder="1" applyAlignment="1" applyProtection="1">
      <alignment horizontal="center"/>
    </xf>
    <xf numFmtId="37" fontId="26" fillId="0" borderId="0" xfId="0" applyNumberFormat="1" applyFont="1" applyFill="1" applyProtection="1">
      <protection locked="0"/>
    </xf>
    <xf numFmtId="10" fontId="30" fillId="0" borderId="0" xfId="0" applyNumberFormat="1" applyFont="1" applyFill="1" applyProtection="1">
      <protection locked="0"/>
    </xf>
    <xf numFmtId="10" fontId="4" fillId="0" borderId="0" xfId="0" applyNumberFormat="1" applyFont="1" applyFill="1" applyProtection="1"/>
    <xf numFmtId="37" fontId="30" fillId="0" borderId="0" xfId="0" applyNumberFormat="1" applyFont="1" applyFill="1" applyProtection="1">
      <protection locked="0"/>
    </xf>
    <xf numFmtId="10" fontId="4" fillId="0" borderId="0" xfId="0" applyNumberFormat="1" applyFont="1" applyFill="1" applyProtection="1">
      <protection locked="0"/>
    </xf>
    <xf numFmtId="37" fontId="4" fillId="0" borderId="39" xfId="0" applyNumberFormat="1" applyFont="1" applyFill="1" applyBorder="1" applyProtection="1"/>
    <xf numFmtId="0" fontId="4" fillId="0" borderId="48" xfId="0" applyFont="1" applyFill="1" applyBorder="1" applyProtection="1"/>
    <xf numFmtId="0" fontId="4" fillId="0" borderId="39" xfId="0" applyFont="1" applyFill="1" applyBorder="1" applyProtection="1"/>
    <xf numFmtId="10" fontId="4" fillId="0" borderId="39" xfId="0" applyNumberFormat="1" applyFont="1" applyFill="1" applyBorder="1" applyProtection="1"/>
    <xf numFmtId="0" fontId="4" fillId="0" borderId="8" xfId="0" applyFont="1" applyFill="1" applyBorder="1" applyProtection="1"/>
    <xf numFmtId="10" fontId="4" fillId="0" borderId="8" xfId="0" applyNumberFormat="1" applyFont="1" applyFill="1" applyBorder="1" applyProtection="1"/>
    <xf numFmtId="0" fontId="4" fillId="0" borderId="38" xfId="0" applyFont="1" applyFill="1" applyBorder="1" applyProtection="1"/>
    <xf numFmtId="0" fontId="4" fillId="0" borderId="0" xfId="0" applyFont="1" applyFill="1" applyAlignment="1" applyProtection="1">
      <alignment horizontal="centerContinuous"/>
    </xf>
    <xf numFmtId="0" fontId="5" fillId="0" borderId="0" xfId="0" applyFont="1" applyFill="1" applyAlignment="1" applyProtection="1">
      <alignment horizontal="centerContinuous"/>
    </xf>
    <xf numFmtId="0" fontId="4" fillId="0" borderId="13" xfId="0" applyFont="1" applyFill="1" applyBorder="1" applyProtection="1"/>
    <xf numFmtId="0" fontId="4" fillId="0" borderId="0" xfId="0" applyFont="1" applyFill="1" applyAlignment="1" applyProtection="1">
      <alignment horizontal="center"/>
    </xf>
    <xf numFmtId="0" fontId="4" fillId="0" borderId="13" xfId="0" applyFont="1" applyFill="1" applyBorder="1" applyAlignment="1" applyProtection="1">
      <alignment horizontal="center"/>
    </xf>
    <xf numFmtId="0" fontId="4" fillId="0" borderId="33" xfId="0" applyFont="1" applyFill="1" applyBorder="1" applyProtection="1"/>
    <xf numFmtId="43" fontId="0" fillId="0" borderId="0" xfId="0" applyNumberFormat="1"/>
    <xf numFmtId="43" fontId="9" fillId="0" borderId="0" xfId="1" applyFont="1"/>
    <xf numFmtId="43" fontId="9" fillId="0" borderId="0" xfId="0" applyNumberFormat="1" applyFont="1"/>
    <xf numFmtId="39" fontId="17" fillId="0" borderId="18" xfId="0" applyNumberFormat="1" applyFont="1" applyBorder="1" applyProtection="1">
      <protection locked="0"/>
    </xf>
    <xf numFmtId="0" fontId="14" fillId="0" borderId="5" xfId="0" applyFont="1" applyFill="1" applyBorder="1" applyAlignment="1" applyProtection="1">
      <alignment horizontal="center"/>
    </xf>
    <xf numFmtId="5" fontId="30" fillId="0" borderId="32" xfId="0" applyNumberFormat="1" applyFont="1" applyFill="1" applyBorder="1" applyProtection="1">
      <protection locked="0"/>
    </xf>
    <xf numFmtId="49" fontId="17" fillId="0" borderId="35" xfId="0" applyNumberFormat="1" applyFont="1" applyBorder="1" applyAlignment="1" applyProtection="1">
      <alignment horizontal="center"/>
      <protection locked="0"/>
    </xf>
    <xf numFmtId="49" fontId="31" fillId="0" borderId="0" xfId="0" applyNumberFormat="1" applyFont="1" applyAlignment="1" applyProtection="1">
      <alignment horizontal="center"/>
    </xf>
    <xf numFmtId="49" fontId="48" fillId="0" borderId="0" xfId="0" applyNumberFormat="1" applyFont="1" applyAlignment="1" applyProtection="1">
      <alignment horizontal="center"/>
      <protection locked="0"/>
    </xf>
    <xf numFmtId="5" fontId="4" fillId="0" borderId="30" xfId="0" applyNumberFormat="1" applyFont="1" applyBorder="1" applyProtection="1"/>
    <xf numFmtId="170" fontId="4" fillId="0" borderId="46" xfId="1" applyNumberFormat="1" applyFont="1" applyBorder="1" applyProtection="1"/>
    <xf numFmtId="0" fontId="7" fillId="0" borderId="0" xfId="0" applyFont="1" applyProtection="1"/>
    <xf numFmtId="0" fontId="5" fillId="0" borderId="45" xfId="0" applyFont="1" applyBorder="1" applyAlignment="1">
      <alignment horizontal="left"/>
    </xf>
    <xf numFmtId="0" fontId="5" fillId="0" borderId="1" xfId="0" applyFont="1" applyFill="1" applyBorder="1" applyProtection="1"/>
    <xf numFmtId="0" fontId="4" fillId="0" borderId="2" xfId="0" applyFont="1" applyFill="1" applyBorder="1" applyProtection="1"/>
    <xf numFmtId="0" fontId="4" fillId="0" borderId="3" xfId="0" applyFont="1" applyFill="1" applyBorder="1" applyProtection="1"/>
    <xf numFmtId="5" fontId="9" fillId="0" borderId="0" xfId="0" applyNumberFormat="1" applyFont="1" applyFill="1" applyBorder="1" applyProtection="1"/>
    <xf numFmtId="0" fontId="4" fillId="0" borderId="4" xfId="0" applyFont="1" applyFill="1" applyBorder="1" applyProtection="1"/>
    <xf numFmtId="0" fontId="5" fillId="0" borderId="4" xfId="0" applyFont="1" applyFill="1" applyBorder="1" applyAlignment="1" applyProtection="1">
      <alignment horizontal="centerContinuous"/>
    </xf>
    <xf numFmtId="0" fontId="4" fillId="0" borderId="5" xfId="0" applyFont="1" applyFill="1" applyBorder="1" applyAlignment="1" applyProtection="1">
      <alignment horizontal="centerContinuous"/>
    </xf>
    <xf numFmtId="0" fontId="4" fillId="0" borderId="4" xfId="0" applyFont="1" applyFill="1" applyBorder="1" applyAlignment="1" applyProtection="1">
      <alignment horizontal="right"/>
    </xf>
    <xf numFmtId="0" fontId="5" fillId="0" borderId="4" xfId="0" applyFont="1" applyFill="1" applyBorder="1" applyProtection="1"/>
    <xf numFmtId="0" fontId="5" fillId="0" borderId="11" xfId="0" applyFont="1" applyFill="1" applyBorder="1" applyProtection="1"/>
    <xf numFmtId="0" fontId="4" fillId="0" borderId="30" xfId="0" applyFont="1" applyFill="1" applyBorder="1" applyProtection="1"/>
    <xf numFmtId="0" fontId="5" fillId="0" borderId="9" xfId="0" applyFont="1" applyFill="1" applyBorder="1" applyProtection="1"/>
    <xf numFmtId="0" fontId="4" fillId="0" borderId="35" xfId="0" applyFont="1" applyFill="1" applyBorder="1" applyProtection="1"/>
    <xf numFmtId="0" fontId="4" fillId="0" borderId="36" xfId="0" applyFont="1" applyFill="1" applyBorder="1" applyProtection="1"/>
    <xf numFmtId="0" fontId="5" fillId="0" borderId="17" xfId="0" applyFont="1" applyFill="1" applyBorder="1" applyProtection="1"/>
    <xf numFmtId="0" fontId="4" fillId="0" borderId="32" xfId="0" applyFont="1" applyFill="1" applyBorder="1" applyAlignment="1" applyProtection="1">
      <alignment horizontal="centerContinuous"/>
    </xf>
    <xf numFmtId="0" fontId="4" fillId="0" borderId="8" xfId="0" applyFont="1" applyFill="1" applyBorder="1" applyAlignment="1" applyProtection="1">
      <alignment horizontal="centerContinuous"/>
    </xf>
    <xf numFmtId="0" fontId="4" fillId="0" borderId="35" xfId="0" applyFont="1" applyFill="1" applyBorder="1" applyAlignment="1" applyProtection="1">
      <alignment horizontal="centerContinuous"/>
    </xf>
    <xf numFmtId="0" fontId="4" fillId="0" borderId="7" xfId="0" applyFont="1" applyFill="1" applyBorder="1" applyProtection="1"/>
    <xf numFmtId="0" fontId="4" fillId="0" borderId="10" xfId="0" applyFont="1" applyFill="1" applyBorder="1" applyProtection="1"/>
    <xf numFmtId="0" fontId="4" fillId="0" borderId="13" xfId="0" applyFont="1" applyFill="1" applyBorder="1" applyAlignment="1" applyProtection="1">
      <alignment horizontal="centerContinuous"/>
    </xf>
    <xf numFmtId="0" fontId="4" fillId="0" borderId="37" xfId="0" applyFont="1" applyFill="1" applyBorder="1" applyAlignment="1" applyProtection="1">
      <alignment horizontal="centerContinuous"/>
    </xf>
    <xf numFmtId="0" fontId="4" fillId="0" borderId="16" xfId="0" applyFont="1" applyFill="1" applyBorder="1" applyProtection="1"/>
    <xf numFmtId="0" fontId="4" fillId="0" borderId="18" xfId="0" applyFont="1" applyFill="1" applyBorder="1" applyProtection="1"/>
    <xf numFmtId="0" fontId="9" fillId="0" borderId="0" xfId="0" applyFont="1" applyFill="1" applyProtection="1"/>
    <xf numFmtId="0" fontId="9" fillId="0" borderId="18" xfId="0" applyFont="1" applyFill="1" applyBorder="1" applyProtection="1"/>
    <xf numFmtId="0" fontId="4" fillId="0" borderId="16" xfId="0" applyFont="1" applyFill="1" applyBorder="1" applyAlignment="1" applyProtection="1">
      <alignment horizontal="center"/>
    </xf>
    <xf numFmtId="0" fontId="4" fillId="0" borderId="17" xfId="0" applyFont="1" applyFill="1" applyBorder="1" applyProtection="1"/>
    <xf numFmtId="0" fontId="4" fillId="0" borderId="32" xfId="0" applyFont="1" applyFill="1" applyBorder="1" applyAlignment="1" applyProtection="1">
      <alignment horizontal="center"/>
    </xf>
    <xf numFmtId="0" fontId="4" fillId="0" borderId="18" xfId="0" applyFont="1" applyFill="1" applyBorder="1" applyAlignment="1" applyProtection="1">
      <alignment horizontal="center"/>
    </xf>
    <xf numFmtId="0" fontId="4" fillId="0" borderId="17"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3" xfId="0" applyFont="1" applyFill="1" applyBorder="1" applyAlignment="1" applyProtection="1">
      <alignment horizontal="right"/>
    </xf>
    <xf numFmtId="0" fontId="4" fillId="0" borderId="37" xfId="0" applyFont="1" applyFill="1" applyBorder="1" applyAlignment="1" applyProtection="1">
      <alignment horizontal="center"/>
    </xf>
    <xf numFmtId="0" fontId="4" fillId="0" borderId="12"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9" xfId="0" applyFont="1" applyFill="1" applyBorder="1" applyProtection="1"/>
    <xf numFmtId="0" fontId="5" fillId="0" borderId="8" xfId="0" applyFont="1" applyFill="1" applyBorder="1" applyProtection="1"/>
    <xf numFmtId="0" fontId="5" fillId="0" borderId="35" xfId="0" applyFont="1" applyFill="1" applyBorder="1" applyProtection="1"/>
    <xf numFmtId="39" fontId="30" fillId="0" borderId="16" xfId="0" applyNumberFormat="1" applyFont="1" applyFill="1" applyBorder="1" applyProtection="1">
      <protection locked="0"/>
    </xf>
    <xf numFmtId="37" fontId="30" fillId="0" borderId="16" xfId="0" applyNumberFormat="1" applyFont="1" applyFill="1" applyBorder="1" applyProtection="1">
      <protection locked="0"/>
    </xf>
    <xf numFmtId="0" fontId="30" fillId="0" borderId="18" xfId="0" applyFont="1" applyFill="1" applyBorder="1" applyProtection="1">
      <protection locked="0"/>
    </xf>
    <xf numFmtId="0" fontId="30" fillId="0" borderId="16" xfId="0" applyFont="1" applyFill="1" applyBorder="1" applyProtection="1">
      <protection locked="0"/>
    </xf>
    <xf numFmtId="37" fontId="30" fillId="0" borderId="32" xfId="0" applyNumberFormat="1" applyFont="1" applyFill="1" applyBorder="1" applyProtection="1">
      <protection locked="0"/>
    </xf>
    <xf numFmtId="0" fontId="30" fillId="0" borderId="0" xfId="0" applyFont="1" applyFill="1" applyAlignment="1" applyProtection="1">
      <alignment horizontal="left"/>
      <protection locked="0"/>
    </xf>
    <xf numFmtId="0" fontId="30" fillId="0" borderId="0" xfId="0" applyFont="1" applyFill="1" applyAlignment="1" applyProtection="1">
      <alignment horizontal="center"/>
      <protection locked="0"/>
    </xf>
    <xf numFmtId="164" fontId="30" fillId="0" borderId="18" xfId="0" applyNumberFormat="1" applyFont="1" applyFill="1" applyBorder="1" applyProtection="1">
      <protection locked="0"/>
    </xf>
    <xf numFmtId="0" fontId="5" fillId="0" borderId="13" xfId="0" applyFont="1" applyFill="1" applyBorder="1" applyProtection="1"/>
    <xf numFmtId="0" fontId="5" fillId="0" borderId="21" xfId="0" applyFont="1" applyFill="1" applyBorder="1" applyProtection="1"/>
    <xf numFmtId="0" fontId="5" fillId="0" borderId="41" xfId="0" applyFont="1" applyFill="1" applyBorder="1" applyProtection="1"/>
    <xf numFmtId="0" fontId="4" fillId="0" borderId="41" xfId="0" applyFont="1" applyFill="1" applyBorder="1" applyAlignment="1" applyProtection="1">
      <alignment horizontal="center"/>
    </xf>
    <xf numFmtId="0" fontId="4" fillId="0" borderId="20" xfId="0" applyFont="1" applyFill="1" applyBorder="1" applyAlignment="1" applyProtection="1">
      <alignment horizontal="center"/>
    </xf>
    <xf numFmtId="5" fontId="4" fillId="0" borderId="41" xfId="0" applyNumberFormat="1" applyFont="1" applyFill="1" applyBorder="1" applyProtection="1"/>
    <xf numFmtId="5" fontId="4" fillId="0" borderId="37" xfId="0" applyNumberFormat="1" applyFont="1" applyFill="1" applyBorder="1" applyProtection="1"/>
    <xf numFmtId="0" fontId="4" fillId="0" borderId="33" xfId="0" applyFont="1" applyFill="1" applyBorder="1" applyAlignment="1" applyProtection="1">
      <alignment horizontal="centerContinuous"/>
    </xf>
    <xf numFmtId="0" fontId="4" fillId="0" borderId="34" xfId="0" applyFont="1" applyFill="1" applyBorder="1" applyProtection="1"/>
    <xf numFmtId="0" fontId="4" fillId="0" borderId="0" xfId="0" applyFont="1" applyFill="1"/>
    <xf numFmtId="0" fontId="4" fillId="0" borderId="31" xfId="0" applyFont="1" applyFill="1" applyBorder="1" applyAlignment="1" applyProtection="1">
      <alignment horizontal="centerContinuous"/>
    </xf>
    <xf numFmtId="0" fontId="4" fillId="0" borderId="33" xfId="0" applyFont="1" applyFill="1" applyBorder="1" applyAlignment="1" applyProtection="1"/>
    <xf numFmtId="0" fontId="4" fillId="0" borderId="37" xfId="0" applyFont="1" applyFill="1" applyBorder="1" applyAlignment="1" applyProtection="1"/>
    <xf numFmtId="5" fontId="30" fillId="0" borderId="16" xfId="0" applyNumberFormat="1" applyFont="1" applyFill="1" applyBorder="1" applyProtection="1">
      <protection locked="0"/>
    </xf>
    <xf numFmtId="0" fontId="30" fillId="0" borderId="5" xfId="0" applyFont="1" applyFill="1" applyBorder="1" applyProtection="1">
      <protection locked="0"/>
    </xf>
    <xf numFmtId="0" fontId="4" fillId="0" borderId="22" xfId="0" applyFont="1" applyFill="1" applyBorder="1" applyAlignment="1" applyProtection="1">
      <alignment horizontal="center"/>
    </xf>
    <xf numFmtId="0" fontId="4" fillId="0" borderId="21" xfId="0" applyFont="1" applyFill="1" applyBorder="1" applyProtection="1"/>
    <xf numFmtId="0" fontId="4" fillId="0" borderId="24" xfId="0" applyFont="1" applyFill="1" applyBorder="1" applyProtection="1"/>
    <xf numFmtId="0" fontId="9" fillId="0" borderId="0" xfId="0" applyFont="1" applyBorder="1"/>
    <xf numFmtId="0" fontId="14" fillId="0" borderId="0" xfId="0" applyFont="1" applyBorder="1" applyAlignment="1">
      <alignment horizontal="center"/>
    </xf>
    <xf numFmtId="37" fontId="17" fillId="0" borderId="0" xfId="0" applyNumberFormat="1" applyFont="1" applyBorder="1" applyProtection="1">
      <protection locked="0"/>
    </xf>
    <xf numFmtId="0" fontId="17" fillId="0" borderId="5" xfId="0" applyFont="1" applyFill="1" applyBorder="1" applyProtection="1">
      <protection locked="0"/>
    </xf>
    <xf numFmtId="5" fontId="17" fillId="0" borderId="32" xfId="0" quotePrefix="1" applyNumberFormat="1" applyFont="1" applyBorder="1" applyAlignment="1" applyProtection="1">
      <alignment horizontal="center"/>
      <protection locked="0"/>
    </xf>
    <xf numFmtId="5" fontId="9" fillId="0" borderId="42" xfId="0" applyNumberFormat="1" applyFont="1" applyBorder="1" applyProtection="1"/>
    <xf numFmtId="5" fontId="9" fillId="0" borderId="18" xfId="0" applyNumberFormat="1" applyFont="1" applyBorder="1" applyProtection="1"/>
    <xf numFmtId="0" fontId="14" fillId="0" borderId="42" xfId="0" applyFont="1" applyBorder="1" applyAlignment="1" applyProtection="1">
      <alignment horizontal="center"/>
    </xf>
    <xf numFmtId="7" fontId="4" fillId="0" borderId="21" xfId="0" applyNumberFormat="1" applyFont="1" applyFill="1" applyBorder="1" applyAlignment="1" applyProtection="1">
      <alignment horizontal="centerContinuous"/>
    </xf>
    <xf numFmtId="37" fontId="17" fillId="0" borderId="5" xfId="0" applyNumberFormat="1" applyFont="1" applyBorder="1" applyAlignment="1" applyProtection="1">
      <alignment horizontal="center"/>
      <protection locked="0"/>
    </xf>
    <xf numFmtId="37" fontId="62" fillId="0" borderId="5" xfId="0" applyNumberFormat="1" applyFont="1" applyBorder="1" applyAlignment="1" applyProtection="1">
      <alignment horizontal="center"/>
      <protection locked="0"/>
    </xf>
    <xf numFmtId="10" fontId="17" fillId="0" borderId="5" xfId="5" applyNumberFormat="1" applyFont="1" applyBorder="1" applyAlignment="1" applyProtection="1">
      <alignment horizontal="center"/>
      <protection locked="0"/>
    </xf>
    <xf numFmtId="37" fontId="17" fillId="0" borderId="0" xfId="0" applyNumberFormat="1" applyFont="1" applyFill="1" applyProtection="1">
      <protection locked="0"/>
    </xf>
    <xf numFmtId="37" fontId="17" fillId="0" borderId="16" xfId="0" applyNumberFormat="1" applyFont="1" applyFill="1" applyBorder="1" applyProtection="1">
      <protection locked="0"/>
    </xf>
    <xf numFmtId="5" fontId="4" fillId="0" borderId="0" xfId="0" applyNumberFormat="1" applyFont="1" applyFill="1" applyProtection="1"/>
    <xf numFmtId="5" fontId="30" fillId="0" borderId="13" xfId="0" applyNumberFormat="1" applyFont="1" applyFill="1" applyBorder="1" applyProtection="1">
      <protection locked="0"/>
    </xf>
    <xf numFmtId="5" fontId="9" fillId="0" borderId="5" xfId="0" applyNumberFormat="1" applyFont="1" applyFill="1" applyBorder="1" applyProtection="1">
      <protection locked="0"/>
    </xf>
    <xf numFmtId="164" fontId="9" fillId="0" borderId="18" xfId="0" applyNumberFormat="1" applyFont="1" applyBorder="1" applyAlignment="1" applyProtection="1">
      <alignment horizontal="center"/>
    </xf>
    <xf numFmtId="164" fontId="9" fillId="0" borderId="0" xfId="0" applyNumberFormat="1" applyFont="1" applyAlignment="1" applyProtection="1">
      <alignment horizontal="center"/>
    </xf>
    <xf numFmtId="0" fontId="9" fillId="0" borderId="0" xfId="0" applyFont="1" applyAlignment="1" applyProtection="1">
      <alignment horizontal="center"/>
    </xf>
    <xf numFmtId="0" fontId="68" fillId="0" borderId="18" xfId="0" applyFont="1" applyBorder="1" applyAlignment="1" applyProtection="1">
      <alignment horizontal="center"/>
    </xf>
    <xf numFmtId="0" fontId="5" fillId="0" borderId="0" xfId="0" applyFont="1" applyFill="1" applyProtection="1"/>
    <xf numFmtId="7" fontId="4" fillId="0" borderId="0" xfId="0" applyNumberFormat="1" applyFont="1" applyFill="1" applyProtection="1"/>
    <xf numFmtId="7" fontId="67" fillId="0" borderId="0" xfId="0" applyNumberFormat="1" applyFont="1" applyProtection="1"/>
    <xf numFmtId="5" fontId="9" fillId="0" borderId="0" xfId="0" applyNumberFormat="1" applyFont="1"/>
    <xf numFmtId="37" fontId="14" fillId="0" borderId="32" xfId="0" applyNumberFormat="1" applyFont="1" applyFill="1" applyBorder="1" applyProtection="1"/>
    <xf numFmtId="0" fontId="0" fillId="0" borderId="0" xfId="0" applyFill="1"/>
    <xf numFmtId="0" fontId="4" fillId="0" borderId="1" xfId="0" applyFont="1" applyFill="1" applyBorder="1" applyProtection="1"/>
    <xf numFmtId="0" fontId="19" fillId="0" borderId="1" xfId="0" applyFont="1" applyFill="1" applyBorder="1" applyAlignment="1" applyProtection="1">
      <alignment horizontal="left"/>
    </xf>
    <xf numFmtId="0" fontId="20" fillId="0" borderId="2" xfId="0" applyFont="1" applyFill="1" applyBorder="1" applyProtection="1"/>
    <xf numFmtId="0" fontId="4" fillId="0" borderId="19" xfId="0" applyFont="1" applyFill="1" applyBorder="1" applyProtection="1"/>
    <xf numFmtId="0" fontId="13" fillId="0" borderId="4" xfId="0" applyFont="1" applyFill="1" applyBorder="1" applyAlignment="1" applyProtection="1">
      <alignment horizontal="centerContinuous"/>
    </xf>
    <xf numFmtId="0" fontId="21" fillId="0" borderId="4" xfId="0" applyFont="1" applyFill="1" applyBorder="1" applyAlignment="1" applyProtection="1">
      <alignment horizontal="centerContinuous"/>
    </xf>
    <xf numFmtId="0" fontId="21" fillId="0" borderId="0" xfId="0" applyFont="1" applyFill="1" applyAlignment="1" applyProtection="1">
      <alignment horizontal="centerContinuous"/>
    </xf>
    <xf numFmtId="0" fontId="21" fillId="0" borderId="5" xfId="0" applyFont="1" applyFill="1" applyBorder="1" applyAlignment="1" applyProtection="1">
      <alignment horizontal="centerContinuous"/>
    </xf>
    <xf numFmtId="0" fontId="22" fillId="0" borderId="4" xfId="0" applyFont="1" applyFill="1" applyBorder="1" applyProtection="1"/>
    <xf numFmtId="0" fontId="23" fillId="0" borderId="2" xfId="0" applyFont="1" applyFill="1" applyBorder="1" applyAlignment="1" applyProtection="1">
      <alignment horizontal="centerContinuous"/>
    </xf>
    <xf numFmtId="0" fontId="5" fillId="0" borderId="2" xfId="0" applyFont="1" applyFill="1" applyBorder="1" applyAlignment="1" applyProtection="1">
      <alignment horizontal="centerContinuous"/>
    </xf>
    <xf numFmtId="0" fontId="23" fillId="0" borderId="4" xfId="0" applyFont="1" applyFill="1" applyBorder="1" applyAlignment="1" applyProtection="1">
      <alignment horizontal="centerContinuous"/>
    </xf>
    <xf numFmtId="0" fontId="24" fillId="0" borderId="0" xfId="0" applyFont="1" applyFill="1" applyAlignment="1" applyProtection="1">
      <alignment horizontal="centerContinuous"/>
    </xf>
    <xf numFmtId="0" fontId="24" fillId="0" borderId="5" xfId="0" applyFont="1" applyFill="1" applyBorder="1" applyAlignment="1" applyProtection="1">
      <alignment horizontal="centerContinuous"/>
    </xf>
    <xf numFmtId="0" fontId="4" fillId="0" borderId="21" xfId="0" applyFont="1" applyFill="1" applyBorder="1" applyAlignment="1" applyProtection="1">
      <alignment horizontal="centerContinuous"/>
    </xf>
    <xf numFmtId="0" fontId="4" fillId="0" borderId="0" xfId="0" applyFont="1" applyFill="1" applyAlignment="1" applyProtection="1">
      <alignment horizontal="right"/>
    </xf>
    <xf numFmtId="0" fontId="13" fillId="0" borderId="0" xfId="0" applyFont="1" applyFill="1" applyAlignment="1" applyProtection="1">
      <alignment horizontal="centerContinuous"/>
    </xf>
    <xf numFmtId="0" fontId="25" fillId="0" borderId="0" xfId="0" applyFont="1" applyFill="1" applyAlignment="1" applyProtection="1">
      <alignment horizontal="centerContinuous"/>
    </xf>
    <xf numFmtId="0" fontId="7" fillId="0" borderId="0" xfId="0" applyFont="1" applyFill="1" applyAlignment="1" applyProtection="1">
      <alignment horizontal="centerContinuous"/>
    </xf>
    <xf numFmtId="0" fontId="26" fillId="0" borderId="0" xfId="0" applyFont="1" applyFill="1" applyProtection="1"/>
    <xf numFmtId="0" fontId="4" fillId="0" borderId="0" xfId="0" applyFont="1" applyFill="1" applyAlignment="1" applyProtection="1"/>
    <xf numFmtId="0" fontId="4" fillId="0" borderId="0" xfId="0" applyFont="1" applyFill="1" applyBorder="1" applyAlignment="1" applyProtection="1">
      <alignment horizontal="centerContinuous"/>
    </xf>
    <xf numFmtId="0" fontId="22" fillId="0" borderId="0" xfId="0" applyFont="1" applyFill="1" applyAlignment="1" applyProtection="1">
      <alignment horizontal="right"/>
    </xf>
    <xf numFmtId="0" fontId="30" fillId="0" borderId="4" xfId="0" applyFont="1" applyBorder="1" applyAlignment="1" applyProtection="1">
      <alignment horizontal="left"/>
      <protection locked="0"/>
    </xf>
    <xf numFmtId="0" fontId="30" fillId="0" borderId="0" xfId="0" applyFont="1" applyAlignment="1" applyProtection="1">
      <alignment wrapText="1"/>
      <protection locked="0"/>
    </xf>
    <xf numFmtId="0" fontId="30" fillId="0" borderId="5" xfId="0" applyFont="1" applyBorder="1" applyAlignment="1" applyProtection="1">
      <alignment wrapText="1"/>
      <protection locked="0"/>
    </xf>
    <xf numFmtId="49" fontId="48" fillId="0" borderId="0" xfId="0" applyNumberFormat="1" applyFont="1" applyFill="1" applyAlignment="1" applyProtection="1">
      <alignment horizontal="center"/>
      <protection locked="0"/>
    </xf>
    <xf numFmtId="0" fontId="14" fillId="0" borderId="17" xfId="0" applyFont="1" applyFill="1" applyBorder="1" applyAlignment="1">
      <alignment horizontal="center"/>
    </xf>
    <xf numFmtId="0" fontId="17" fillId="0" borderId="32" xfId="0" applyFont="1" applyFill="1" applyBorder="1" applyProtection="1">
      <protection locked="0"/>
    </xf>
    <xf numFmtId="170" fontId="17" fillId="0" borderId="32" xfId="1" applyNumberFormat="1" applyFont="1" applyFill="1" applyBorder="1" applyProtection="1">
      <protection locked="0"/>
    </xf>
    <xf numFmtId="170" fontId="17" fillId="0" borderId="32" xfId="1" applyNumberFormat="1" applyFont="1" applyFill="1" applyBorder="1" applyAlignment="1" applyProtection="1">
      <alignment horizontal="center"/>
      <protection locked="0"/>
    </xf>
    <xf numFmtId="170" fontId="17" fillId="0" borderId="0" xfId="1" applyNumberFormat="1" applyFont="1" applyFill="1" applyBorder="1" applyProtection="1">
      <protection locked="0"/>
    </xf>
    <xf numFmtId="170" fontId="9" fillId="0" borderId="5" xfId="1" applyNumberFormat="1" applyFont="1" applyFill="1" applyBorder="1" applyProtection="1"/>
    <xf numFmtId="170" fontId="17" fillId="0" borderId="32" xfId="1" quotePrefix="1" applyNumberFormat="1" applyFont="1" applyFill="1" applyBorder="1" applyAlignment="1" applyProtection="1">
      <alignment horizontal="center"/>
      <protection locked="0"/>
    </xf>
    <xf numFmtId="0" fontId="31" fillId="0" borderId="0" xfId="0" applyFont="1" applyFill="1" applyProtection="1"/>
    <xf numFmtId="0" fontId="17" fillId="0" borderId="32" xfId="0" applyFont="1" applyFill="1" applyBorder="1" applyAlignment="1" applyProtection="1">
      <alignment horizontal="center"/>
      <protection locked="0"/>
    </xf>
    <xf numFmtId="37" fontId="17" fillId="0" borderId="0" xfId="0" applyNumberFormat="1" applyFont="1" applyFill="1" applyBorder="1" applyProtection="1">
      <protection locked="0"/>
    </xf>
    <xf numFmtId="5" fontId="9" fillId="0" borderId="36" xfId="0" applyNumberFormat="1" applyFont="1" applyFill="1" applyBorder="1" applyProtection="1"/>
    <xf numFmtId="37" fontId="4" fillId="0" borderId="0" xfId="0" applyNumberFormat="1" applyFont="1" applyFill="1" applyProtection="1"/>
    <xf numFmtId="37" fontId="4" fillId="0" borderId="69" xfId="0" applyNumberFormat="1" applyFont="1" applyFill="1" applyBorder="1" applyProtection="1"/>
    <xf numFmtId="0" fontId="9" fillId="0" borderId="16" xfId="0" applyFont="1" applyFill="1" applyBorder="1" applyProtection="1"/>
    <xf numFmtId="5" fontId="9" fillId="0" borderId="16" xfId="0" applyNumberFormat="1" applyFont="1" applyFill="1" applyBorder="1" applyProtection="1">
      <protection locked="0"/>
    </xf>
    <xf numFmtId="0" fontId="3" fillId="0" borderId="2" xfId="0" applyFont="1" applyFill="1" applyBorder="1" applyProtection="1"/>
    <xf numFmtId="0" fontId="31" fillId="0" borderId="0" xfId="0" applyFont="1" applyFill="1" applyAlignment="1" applyProtection="1">
      <alignment horizontal="centerContinuous"/>
    </xf>
    <xf numFmtId="0" fontId="31" fillId="0" borderId="35" xfId="0" applyFont="1" applyFill="1" applyBorder="1" applyAlignment="1" applyProtection="1">
      <alignment horizontal="center"/>
    </xf>
    <xf numFmtId="0" fontId="31" fillId="0" borderId="32" xfId="0" applyFont="1" applyFill="1" applyBorder="1" applyAlignment="1" applyProtection="1">
      <alignment horizontal="center"/>
    </xf>
    <xf numFmtId="0" fontId="31" fillId="0" borderId="32" xfId="0" applyFont="1" applyFill="1" applyBorder="1" applyProtection="1"/>
    <xf numFmtId="0" fontId="31" fillId="0" borderId="35" xfId="0" applyFont="1" applyFill="1" applyBorder="1" applyProtection="1"/>
    <xf numFmtId="5" fontId="31" fillId="0" borderId="32" xfId="0" applyNumberFormat="1" applyFont="1" applyFill="1" applyBorder="1" applyProtection="1"/>
    <xf numFmtId="37" fontId="31" fillId="0" borderId="48" xfId="0" applyNumberFormat="1" applyFont="1" applyFill="1" applyBorder="1" applyProtection="1"/>
    <xf numFmtId="37" fontId="31" fillId="0" borderId="35" xfId="0" applyNumberFormat="1" applyFont="1" applyFill="1" applyBorder="1" applyProtection="1"/>
    <xf numFmtId="37" fontId="31" fillId="0" borderId="32" xfId="0" applyNumberFormat="1" applyFont="1" applyFill="1" applyBorder="1" applyProtection="1"/>
    <xf numFmtId="37" fontId="48" fillId="0" borderId="32" xfId="0" applyNumberFormat="1" applyFont="1" applyFill="1" applyBorder="1" applyProtection="1">
      <protection locked="0"/>
    </xf>
    <xf numFmtId="37" fontId="48" fillId="0" borderId="37" xfId="0" applyNumberFormat="1" applyFont="1" applyFill="1" applyBorder="1" applyProtection="1">
      <protection locked="0"/>
    </xf>
    <xf numFmtId="37" fontId="31" fillId="0" borderId="37" xfId="0" applyNumberFormat="1" applyFont="1" applyFill="1" applyBorder="1" applyProtection="1"/>
    <xf numFmtId="37" fontId="31" fillId="0" borderId="41" xfId="0" applyNumberFormat="1" applyFont="1" applyFill="1" applyBorder="1" applyProtection="1"/>
    <xf numFmtId="37" fontId="31" fillId="0" borderId="0" xfId="0" applyNumberFormat="1" applyFont="1" applyFill="1" applyAlignment="1" applyProtection="1">
      <alignment horizontal="right"/>
    </xf>
    <xf numFmtId="37" fontId="31" fillId="0" borderId="0" xfId="0" applyNumberFormat="1" applyFont="1" applyFill="1" applyAlignment="1" applyProtection="1">
      <alignment horizontal="centerContinuous"/>
    </xf>
    <xf numFmtId="37" fontId="31" fillId="0" borderId="0" xfId="0" applyNumberFormat="1" applyFont="1" applyFill="1" applyProtection="1"/>
    <xf numFmtId="37" fontId="31" fillId="0" borderId="2" xfId="0" applyNumberFormat="1" applyFont="1" applyFill="1" applyBorder="1" applyProtection="1"/>
    <xf numFmtId="37" fontId="31" fillId="0" borderId="35" xfId="0" applyNumberFormat="1" applyFont="1" applyFill="1" applyBorder="1" applyAlignment="1" applyProtection="1">
      <alignment horizontal="center"/>
    </xf>
    <xf numFmtId="37" fontId="31" fillId="0" borderId="32" xfId="0" applyNumberFormat="1" applyFont="1" applyFill="1" applyBorder="1" applyAlignment="1" applyProtection="1">
      <alignment horizontal="center"/>
    </xf>
    <xf numFmtId="37" fontId="48" fillId="0" borderId="48" xfId="0" applyNumberFormat="1" applyFont="1" applyFill="1" applyBorder="1" applyProtection="1">
      <protection locked="0"/>
    </xf>
    <xf numFmtId="37" fontId="48" fillId="0" borderId="35" xfId="0" applyNumberFormat="1" applyFont="1" applyFill="1" applyBorder="1" applyProtection="1">
      <protection locked="0"/>
    </xf>
    <xf numFmtId="37" fontId="31" fillId="0" borderId="49" xfId="0" applyNumberFormat="1" applyFont="1" applyFill="1" applyBorder="1" applyProtection="1"/>
    <xf numFmtId="37" fontId="31" fillId="0" borderId="55" xfId="0" applyNumberFormat="1" applyFont="1" applyFill="1" applyBorder="1" applyProtection="1"/>
    <xf numFmtId="37" fontId="31" fillId="0" borderId="7" xfId="0" applyNumberFormat="1" applyFont="1" applyFill="1" applyBorder="1" applyProtection="1"/>
    <xf numFmtId="5" fontId="31" fillId="0" borderId="41" xfId="0" applyNumberFormat="1" applyFont="1" applyFill="1" applyBorder="1" applyProtection="1"/>
    <xf numFmtId="39" fontId="31" fillId="0" borderId="0" xfId="0" applyNumberFormat="1" applyFont="1" applyFill="1" applyAlignment="1" applyProtection="1">
      <alignment horizontal="centerContinuous"/>
    </xf>
    <xf numFmtId="39" fontId="0" fillId="0" borderId="0" xfId="0" applyNumberFormat="1" applyFill="1"/>
    <xf numFmtId="39" fontId="31" fillId="0" borderId="0" xfId="0" applyNumberFormat="1" applyFont="1" applyFill="1" applyProtection="1"/>
    <xf numFmtId="166" fontId="17" fillId="0" borderId="13" xfId="0" applyNumberFormat="1" applyFont="1" applyBorder="1" applyAlignment="1" applyProtection="1">
      <alignment horizontal="right"/>
      <protection locked="0"/>
    </xf>
    <xf numFmtId="37" fontId="9" fillId="0" borderId="13" xfId="0" applyNumberFormat="1" applyFont="1" applyFill="1" applyBorder="1" applyProtection="1">
      <protection locked="0"/>
    </xf>
    <xf numFmtId="0" fontId="7" fillId="0" borderId="0" xfId="0" applyFont="1" applyFill="1" applyProtection="1"/>
    <xf numFmtId="37" fontId="4" fillId="0" borderId="32" xfId="0" applyNumberFormat="1" applyFont="1" applyFill="1" applyBorder="1" applyProtection="1"/>
    <xf numFmtId="0" fontId="30" fillId="0" borderId="31" xfId="0" applyFont="1" applyFill="1" applyBorder="1" applyProtection="1">
      <protection locked="0"/>
    </xf>
    <xf numFmtId="44" fontId="30" fillId="0" borderId="32" xfId="2" applyFont="1" applyFill="1" applyBorder="1" applyAlignment="1" applyProtection="1">
      <alignment horizontal="center"/>
      <protection locked="0"/>
    </xf>
    <xf numFmtId="0" fontId="4" fillId="0" borderId="32" xfId="0" applyFont="1" applyFill="1" applyBorder="1" applyAlignment="1" applyProtection="1">
      <alignment horizontal="right"/>
    </xf>
    <xf numFmtId="37" fontId="4" fillId="0" borderId="35" xfId="0" applyNumberFormat="1" applyFont="1" applyFill="1" applyBorder="1" applyProtection="1"/>
    <xf numFmtId="165" fontId="4" fillId="0" borderId="32" xfId="0" applyNumberFormat="1" applyFont="1" applyFill="1" applyBorder="1" applyAlignment="1" applyProtection="1">
      <alignment horizontal="center"/>
    </xf>
    <xf numFmtId="5" fontId="4" fillId="0" borderId="35" xfId="0" applyNumberFormat="1" applyFont="1" applyFill="1" applyBorder="1" applyProtection="1"/>
    <xf numFmtId="5" fontId="4" fillId="0" borderId="36" xfId="0" applyNumberFormat="1" applyFont="1" applyFill="1" applyBorder="1" applyProtection="1"/>
    <xf numFmtId="0" fontId="22" fillId="0" borderId="0" xfId="0" applyFont="1" applyFill="1" applyProtection="1"/>
    <xf numFmtId="0" fontId="9" fillId="0" borderId="0" xfId="0" applyFont="1" applyFill="1" applyAlignment="1" applyProtection="1">
      <alignment horizontal="centerContinuous"/>
    </xf>
    <xf numFmtId="0" fontId="3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0" fontId="9" fillId="0" borderId="3" xfId="0" applyFont="1" applyFill="1" applyBorder="1" applyAlignment="1" applyProtection="1">
      <alignment horizontal="centerContinuous"/>
    </xf>
    <xf numFmtId="0" fontId="5" fillId="0" borderId="1" xfId="0" applyFont="1" applyFill="1" applyBorder="1" applyAlignment="1" applyProtection="1">
      <alignment horizontal="centerContinuous"/>
    </xf>
    <xf numFmtId="0" fontId="4" fillId="0" borderId="2" xfId="0" applyFont="1" applyFill="1" applyBorder="1" applyAlignment="1" applyProtection="1">
      <alignment horizontal="centerContinuous"/>
    </xf>
    <xf numFmtId="0" fontId="14" fillId="0" borderId="4" xfId="0" applyFont="1" applyFill="1" applyBorder="1" applyAlignment="1" applyProtection="1">
      <alignment horizontal="center"/>
    </xf>
    <xf numFmtId="0" fontId="9" fillId="0" borderId="4" xfId="0" applyFont="1" applyFill="1" applyBorder="1" applyProtection="1"/>
    <xf numFmtId="0" fontId="9" fillId="0" borderId="9" xfId="0" applyFont="1" applyFill="1" applyBorder="1" applyProtection="1"/>
    <xf numFmtId="0" fontId="9" fillId="0" borderId="34" xfId="0" applyFont="1" applyFill="1" applyBorder="1" applyProtection="1"/>
    <xf numFmtId="0" fontId="9" fillId="0" borderId="8" xfId="0" applyFont="1" applyFill="1" applyBorder="1" applyProtection="1"/>
    <xf numFmtId="0" fontId="9" fillId="0" borderId="35" xfId="0" applyFont="1" applyFill="1" applyBorder="1" applyProtection="1"/>
    <xf numFmtId="0" fontId="14" fillId="0" borderId="35" xfId="0" applyFont="1" applyFill="1" applyBorder="1" applyAlignment="1" applyProtection="1">
      <alignment horizontal="center"/>
    </xf>
    <xf numFmtId="0" fontId="14" fillId="0" borderId="39" xfId="0" applyFont="1" applyFill="1" applyBorder="1" applyAlignment="1" applyProtection="1">
      <alignment horizontal="centerContinuous"/>
    </xf>
    <xf numFmtId="0" fontId="9" fillId="0" borderId="39" xfId="0" applyFont="1" applyFill="1" applyBorder="1" applyAlignment="1" applyProtection="1">
      <alignment horizontal="centerContinuous"/>
    </xf>
    <xf numFmtId="0" fontId="9" fillId="0" borderId="40" xfId="0" applyFont="1" applyFill="1" applyBorder="1" applyAlignment="1" applyProtection="1">
      <alignment horizontal="centerContinuous"/>
    </xf>
    <xf numFmtId="0" fontId="9" fillId="0" borderId="48" xfId="0" applyFont="1" applyFill="1" applyBorder="1" applyAlignment="1" applyProtection="1">
      <alignment horizontal="centerContinuous"/>
    </xf>
    <xf numFmtId="0" fontId="9" fillId="0" borderId="36" xfId="0" applyFont="1" applyFill="1" applyBorder="1" applyProtection="1"/>
    <xf numFmtId="0" fontId="9" fillId="0" borderId="17" xfId="0" applyFont="1" applyFill="1" applyBorder="1" applyProtection="1"/>
    <xf numFmtId="0" fontId="9" fillId="0" borderId="31" xfId="0" applyFont="1" applyFill="1" applyBorder="1" applyProtection="1"/>
    <xf numFmtId="0" fontId="14" fillId="0" borderId="32" xfId="0" applyFont="1" applyFill="1" applyBorder="1" applyAlignment="1" applyProtection="1">
      <alignment horizontal="center"/>
    </xf>
    <xf numFmtId="0" fontId="14" fillId="0" borderId="17" xfId="0" applyFont="1" applyFill="1" applyBorder="1" applyAlignment="1" applyProtection="1">
      <alignment horizontal="center"/>
    </xf>
    <xf numFmtId="0" fontId="14" fillId="0" borderId="0" xfId="0" applyFont="1" applyFill="1" applyAlignment="1" applyProtection="1">
      <alignment horizontal="centerContinuous"/>
    </xf>
    <xf numFmtId="0" fontId="9" fillId="0" borderId="32" xfId="0" applyFont="1" applyFill="1" applyBorder="1" applyAlignment="1" applyProtection="1">
      <alignment horizontal="centerContinuous"/>
    </xf>
    <xf numFmtId="0" fontId="14" fillId="0" borderId="14" xfId="0" applyFont="1" applyFill="1" applyBorder="1" applyAlignment="1" applyProtection="1">
      <alignment horizontal="center"/>
    </xf>
    <xf numFmtId="0" fontId="9" fillId="0" borderId="33" xfId="0" applyFont="1" applyFill="1" applyBorder="1" applyProtection="1"/>
    <xf numFmtId="0" fontId="14" fillId="0" borderId="13" xfId="0" applyFont="1" applyFill="1" applyBorder="1" applyAlignment="1" applyProtection="1">
      <alignment horizontal="centerContinuous"/>
    </xf>
    <xf numFmtId="0" fontId="9" fillId="0" borderId="37" xfId="0" applyFont="1" applyFill="1" applyBorder="1" applyAlignment="1" applyProtection="1">
      <alignment horizontal="centerContinuous"/>
    </xf>
    <xf numFmtId="0" fontId="14" fillId="0" borderId="37" xfId="0" applyFont="1" applyFill="1" applyBorder="1" applyAlignment="1" applyProtection="1">
      <alignment horizontal="center"/>
    </xf>
    <xf numFmtId="0" fontId="14" fillId="0" borderId="30" xfId="0" applyFont="1" applyFill="1" applyBorder="1" applyAlignment="1" applyProtection="1">
      <alignment horizontal="center"/>
    </xf>
    <xf numFmtId="37" fontId="9" fillId="0" borderId="48" xfId="0" applyNumberFormat="1" applyFont="1" applyFill="1" applyBorder="1" applyProtection="1"/>
    <xf numFmtId="37" fontId="9" fillId="0" borderId="40" xfId="0" applyNumberFormat="1" applyFont="1" applyFill="1" applyBorder="1" applyProtection="1"/>
    <xf numFmtId="170" fontId="9" fillId="0" borderId="40" xfId="1" applyNumberFormat="1" applyFont="1" applyFill="1" applyBorder="1" applyProtection="1"/>
    <xf numFmtId="0" fontId="14" fillId="0" borderId="32" xfId="0" applyFont="1" applyFill="1" applyBorder="1" applyAlignment="1" applyProtection="1">
      <alignment horizontal="centerContinuous"/>
    </xf>
    <xf numFmtId="0" fontId="14" fillId="0" borderId="22" xfId="0" applyFont="1" applyFill="1" applyBorder="1" applyAlignment="1" applyProtection="1">
      <alignment horizontal="center"/>
    </xf>
    <xf numFmtId="0" fontId="9" fillId="0" borderId="45" xfId="0" applyFont="1" applyFill="1" applyBorder="1" applyProtection="1"/>
    <xf numFmtId="0" fontId="9" fillId="0" borderId="21" xfId="0" applyFont="1" applyFill="1" applyBorder="1" applyProtection="1"/>
    <xf numFmtId="0" fontId="9" fillId="0" borderId="41" xfId="0" applyFont="1" applyFill="1" applyBorder="1" applyProtection="1"/>
    <xf numFmtId="0" fontId="14" fillId="0" borderId="0" xfId="0" applyFont="1" applyFill="1" applyAlignment="1" applyProtection="1">
      <alignment horizontal="right"/>
    </xf>
    <xf numFmtId="39" fontId="14" fillId="0" borderId="0" xfId="0" applyNumberFormat="1" applyFont="1" applyFill="1" applyAlignment="1" applyProtection="1">
      <alignment horizontal="right"/>
    </xf>
    <xf numFmtId="0" fontId="4" fillId="0" borderId="7" xfId="0" applyFont="1" applyFill="1" applyBorder="1" applyAlignment="1" applyProtection="1">
      <alignment horizontal="center"/>
    </xf>
    <xf numFmtId="0" fontId="4" fillId="0" borderId="39" xfId="0" applyFont="1" applyFill="1" applyBorder="1" applyAlignment="1" applyProtection="1">
      <alignment horizontal="centerContinuous"/>
    </xf>
    <xf numFmtId="0" fontId="4" fillId="0" borderId="38" xfId="0" applyFont="1" applyFill="1" applyBorder="1" applyAlignment="1" applyProtection="1">
      <alignment horizontal="centerContinuous"/>
    </xf>
    <xf numFmtId="0" fontId="4" fillId="0" borderId="48" xfId="0" applyFont="1" applyFill="1" applyBorder="1" applyAlignment="1" applyProtection="1">
      <alignment horizontal="centerContinuous"/>
    </xf>
    <xf numFmtId="0" fontId="4" fillId="0" borderId="35" xfId="0" applyFont="1" applyFill="1" applyBorder="1" applyAlignment="1" applyProtection="1">
      <alignment horizontal="center"/>
    </xf>
    <xf numFmtId="0" fontId="4" fillId="0" borderId="34" xfId="0" applyFont="1" applyFill="1" applyBorder="1" applyAlignment="1" applyProtection="1">
      <alignment horizontal="centerContinuous"/>
    </xf>
    <xf numFmtId="0" fontId="4" fillId="0" borderId="12" xfId="0" applyFont="1" applyFill="1" applyBorder="1" applyProtection="1"/>
    <xf numFmtId="0" fontId="5" fillId="0" borderId="31" xfId="0" applyFont="1" applyFill="1" applyBorder="1" applyProtection="1"/>
    <xf numFmtId="0" fontId="4" fillId="0" borderId="31" xfId="0" applyFont="1" applyFill="1" applyBorder="1" applyAlignment="1" applyProtection="1">
      <alignment horizontal="right"/>
    </xf>
    <xf numFmtId="5" fontId="30" fillId="0" borderId="0" xfId="0" applyNumberFormat="1" applyFont="1" applyFill="1" applyProtection="1">
      <protection locked="0"/>
    </xf>
    <xf numFmtId="5" fontId="30" fillId="0" borderId="31" xfId="0" applyNumberFormat="1" applyFont="1" applyFill="1" applyBorder="1" applyProtection="1">
      <protection locked="0"/>
    </xf>
    <xf numFmtId="5" fontId="4" fillId="0" borderId="16" xfId="0" applyNumberFormat="1" applyFont="1" applyFill="1" applyBorder="1" applyProtection="1"/>
    <xf numFmtId="37" fontId="30" fillId="0" borderId="31" xfId="0" applyNumberFormat="1" applyFont="1" applyFill="1" applyBorder="1" applyProtection="1">
      <protection locked="0"/>
    </xf>
    <xf numFmtId="37" fontId="4" fillId="0" borderId="16" xfId="0" applyNumberFormat="1" applyFont="1" applyFill="1" applyBorder="1" applyProtection="1"/>
    <xf numFmtId="5" fontId="4" fillId="0" borderId="55" xfId="0" applyNumberFormat="1" applyFont="1" applyFill="1" applyBorder="1" applyProtection="1"/>
    <xf numFmtId="5" fontId="4" fillId="0" borderId="48" xfId="0" applyNumberFormat="1" applyFont="1" applyFill="1" applyBorder="1" applyProtection="1"/>
    <xf numFmtId="37" fontId="4" fillId="0" borderId="31" xfId="0" applyNumberFormat="1" applyFont="1" applyFill="1" applyBorder="1" applyProtection="1"/>
    <xf numFmtId="0" fontId="5" fillId="0" borderId="33" xfId="0" applyFont="1" applyFill="1" applyBorder="1" applyProtection="1"/>
    <xf numFmtId="0" fontId="4" fillId="0" borderId="0" xfId="0" applyFont="1" applyFill="1" applyBorder="1" applyProtection="1"/>
    <xf numFmtId="37" fontId="4" fillId="0" borderId="0" xfId="0" applyNumberFormat="1" applyFont="1" applyFill="1" applyAlignment="1" applyProtection="1">
      <alignment horizontal="centerContinuous"/>
    </xf>
    <xf numFmtId="37" fontId="4" fillId="0" borderId="12" xfId="0" applyNumberFormat="1" applyFont="1" applyFill="1" applyBorder="1" applyProtection="1"/>
    <xf numFmtId="37" fontId="4" fillId="0" borderId="13" xfId="0" applyNumberFormat="1" applyFont="1" applyFill="1" applyBorder="1" applyProtection="1"/>
    <xf numFmtId="0" fontId="5" fillId="0" borderId="33" xfId="0" applyFont="1" applyFill="1" applyBorder="1" applyAlignment="1" applyProtection="1"/>
    <xf numFmtId="5" fontId="4" fillId="0" borderId="12" xfId="0" applyNumberFormat="1" applyFont="1" applyFill="1" applyBorder="1" applyProtection="1"/>
    <xf numFmtId="0" fontId="4" fillId="0" borderId="0" xfId="0" applyFont="1" applyFill="1" applyAlignment="1" applyProtection="1">
      <alignment horizontal="left"/>
    </xf>
    <xf numFmtId="7" fontId="4" fillId="0" borderId="0" xfId="0" applyNumberFormat="1" applyFont="1" applyFill="1" applyAlignment="1" applyProtection="1">
      <alignment horizontal="centerContinuous"/>
    </xf>
    <xf numFmtId="39" fontId="22" fillId="0" borderId="31" xfId="0" applyNumberFormat="1" applyFont="1" applyFill="1" applyBorder="1" applyProtection="1"/>
    <xf numFmtId="37" fontId="22" fillId="0" borderId="31" xfId="0" applyNumberFormat="1" applyFont="1" applyFill="1" applyBorder="1" applyProtection="1"/>
    <xf numFmtId="37" fontId="22" fillId="0" borderId="38" xfId="0" applyNumberFormat="1" applyFont="1" applyFill="1" applyBorder="1" applyProtection="1"/>
    <xf numFmtId="43" fontId="0" fillId="0" borderId="0" xfId="1" applyFont="1" applyFill="1"/>
    <xf numFmtId="0" fontId="22" fillId="0" borderId="31" xfId="0" applyFont="1" applyFill="1" applyBorder="1" applyAlignment="1" applyProtection="1">
      <alignment horizontal="center"/>
    </xf>
    <xf numFmtId="5" fontId="35" fillId="0" borderId="31" xfId="0" applyNumberFormat="1" applyFont="1" applyFill="1" applyBorder="1" applyProtection="1">
      <protection locked="0"/>
    </xf>
    <xf numFmtId="0" fontId="35" fillId="0" borderId="31" xfId="0" applyFont="1" applyFill="1" applyBorder="1" applyProtection="1">
      <protection locked="0"/>
    </xf>
    <xf numFmtId="0" fontId="22" fillId="0" borderId="31" xfId="0" applyFont="1" applyFill="1" applyBorder="1" applyProtection="1"/>
    <xf numFmtId="0" fontId="22" fillId="0" borderId="31" xfId="0" applyFont="1" applyFill="1" applyBorder="1" applyAlignment="1" applyProtection="1">
      <alignment horizontal="fill"/>
    </xf>
    <xf numFmtId="5" fontId="4" fillId="0" borderId="43" xfId="0" applyNumberFormat="1" applyFont="1" applyFill="1" applyBorder="1" applyProtection="1"/>
    <xf numFmtId="0" fontId="22" fillId="0" borderId="35" xfId="0" applyFont="1" applyFill="1" applyBorder="1" applyAlignment="1" applyProtection="1">
      <alignment horizontal="center"/>
    </xf>
    <xf numFmtId="0" fontId="22" fillId="0" borderId="32" xfId="0" applyFont="1" applyFill="1" applyBorder="1" applyAlignment="1" applyProtection="1">
      <alignment horizontal="center"/>
    </xf>
    <xf numFmtId="0" fontId="22" fillId="0" borderId="34" xfId="0" applyFont="1" applyFill="1" applyBorder="1" applyProtection="1"/>
    <xf numFmtId="5" fontId="22" fillId="0" borderId="31" xfId="0" applyNumberFormat="1" applyFont="1" applyFill="1" applyBorder="1" applyProtection="1"/>
    <xf numFmtId="5" fontId="22" fillId="0" borderId="38" xfId="0" applyNumberFormat="1" applyFont="1" applyFill="1" applyBorder="1" applyProtection="1"/>
    <xf numFmtId="5" fontId="22" fillId="0" borderId="31" xfId="0" applyNumberFormat="1" applyFont="1" applyFill="1" applyBorder="1" applyAlignment="1" applyProtection="1">
      <alignment horizontal="fill"/>
    </xf>
    <xf numFmtId="7" fontId="67" fillId="0" borderId="0" xfId="0" applyNumberFormat="1" applyFont="1" applyFill="1" applyProtection="1"/>
    <xf numFmtId="0" fontId="44" fillId="0" borderId="0" xfId="0" applyFont="1" applyFill="1" applyProtection="1">
      <protection locked="0"/>
    </xf>
    <xf numFmtId="0" fontId="44" fillId="0" borderId="0" xfId="0" applyFont="1" applyFill="1" applyAlignment="1" applyProtection="1">
      <alignment horizontal="centerContinuous"/>
      <protection locked="0"/>
    </xf>
    <xf numFmtId="0" fontId="37" fillId="0" borderId="0" xfId="0" applyFont="1" applyFill="1" applyProtection="1">
      <protection locked="0"/>
    </xf>
    <xf numFmtId="0" fontId="30" fillId="0" borderId="21" xfId="0" applyFont="1" applyFill="1" applyBorder="1" applyProtection="1">
      <protection locked="0"/>
    </xf>
    <xf numFmtId="5" fontId="9" fillId="0" borderId="49" xfId="0" applyNumberFormat="1" applyFont="1" applyFill="1" applyBorder="1" applyProtection="1"/>
    <xf numFmtId="5" fontId="9" fillId="0" borderId="50" xfId="0" applyNumberFormat="1" applyFont="1" applyFill="1" applyBorder="1" applyProtection="1"/>
    <xf numFmtId="5" fontId="14" fillId="0" borderId="22" xfId="0" applyNumberFormat="1" applyFont="1" applyFill="1" applyBorder="1" applyAlignment="1" applyProtection="1">
      <alignment horizontal="center"/>
    </xf>
    <xf numFmtId="170" fontId="9" fillId="0" borderId="50" xfId="1" applyNumberFormat="1" applyFont="1" applyFill="1" applyBorder="1" applyProtection="1"/>
    <xf numFmtId="2" fontId="22" fillId="0" borderId="31" xfId="0" applyNumberFormat="1" applyFont="1" applyFill="1" applyBorder="1" applyProtection="1"/>
    <xf numFmtId="37" fontId="4" fillId="0" borderId="5" xfId="0" applyNumberFormat="1" applyFont="1" applyFill="1" applyBorder="1" applyProtection="1">
      <protection locked="0"/>
    </xf>
    <xf numFmtId="0" fontId="4" fillId="0" borderId="0" xfId="0" applyFont="1" applyAlignment="1" applyProtection="1">
      <alignment horizontal="left" wrapText="1"/>
    </xf>
    <xf numFmtId="0" fontId="0" fillId="0" borderId="0" xfId="0" applyAlignment="1">
      <alignment wrapText="1"/>
    </xf>
    <xf numFmtId="0" fontId="2" fillId="0" borderId="0" xfId="0" applyFont="1" applyAlignment="1" applyProtection="1">
      <alignment horizontal="centerContinuous" wrapText="1"/>
    </xf>
    <xf numFmtId="0" fontId="2" fillId="0" borderId="0" xfId="0" applyFont="1" applyProtection="1"/>
    <xf numFmtId="0" fontId="2" fillId="0" borderId="0" xfId="0" applyFont="1"/>
    <xf numFmtId="0" fontId="2" fillId="0" borderId="5" xfId="0" applyFont="1" applyBorder="1" applyProtection="1"/>
    <xf numFmtId="0" fontId="2" fillId="0" borderId="11" xfId="0" applyFont="1" applyBorder="1" applyProtection="1"/>
    <xf numFmtId="0" fontId="2" fillId="0" borderId="13" xfId="0" applyFont="1" applyBorder="1" applyAlignment="1" applyProtection="1">
      <alignment horizontal="centerContinuous"/>
    </xf>
    <xf numFmtId="0" fontId="2" fillId="0" borderId="13" xfId="0" applyFont="1" applyBorder="1" applyProtection="1"/>
    <xf numFmtId="0" fontId="2" fillId="0" borderId="30" xfId="0" applyFont="1" applyBorder="1" applyProtection="1"/>
    <xf numFmtId="0" fontId="2" fillId="0" borderId="21" xfId="0" applyFont="1" applyBorder="1" applyProtection="1"/>
    <xf numFmtId="0" fontId="2" fillId="0" borderId="4" xfId="0" applyFont="1" applyBorder="1" applyProtection="1"/>
    <xf numFmtId="0" fontId="2" fillId="0" borderId="14" xfId="0" applyFont="1" applyBorder="1" applyAlignment="1" applyProtection="1">
      <alignment horizontal="center"/>
    </xf>
    <xf numFmtId="0" fontId="2" fillId="0" borderId="0" xfId="0" applyFont="1" applyAlignment="1" applyProtection="1">
      <alignment horizontal="left"/>
    </xf>
    <xf numFmtId="0" fontId="2" fillId="0" borderId="0" xfId="0" applyFont="1" applyFill="1" applyProtection="1"/>
    <xf numFmtId="0" fontId="2" fillId="0" borderId="4" xfId="0" applyFont="1" applyBorder="1" applyAlignment="1" applyProtection="1">
      <alignment horizontal="left"/>
    </xf>
    <xf numFmtId="0" fontId="2" fillId="0" borderId="19" xfId="0" applyFont="1" applyBorder="1" applyProtection="1"/>
    <xf numFmtId="0" fontId="2" fillId="0" borderId="21" xfId="0" applyFont="1" applyBorder="1" applyAlignment="1" applyProtection="1">
      <alignment horizontal="left"/>
    </xf>
    <xf numFmtId="0" fontId="2" fillId="0" borderId="21" xfId="0" applyFont="1" applyFill="1" applyBorder="1" applyProtection="1"/>
    <xf numFmtId="0" fontId="2" fillId="0" borderId="24" xfId="0" applyFont="1" applyBorder="1" applyProtection="1"/>
    <xf numFmtId="0" fontId="2" fillId="0" borderId="4" xfId="0" applyFont="1" applyBorder="1" applyAlignment="1" applyProtection="1">
      <alignment horizontal="centerContinuous"/>
    </xf>
    <xf numFmtId="0" fontId="2" fillId="0" borderId="0" xfId="0" applyFont="1" applyAlignment="1" applyProtection="1">
      <alignment horizontal="centerContinuous"/>
    </xf>
    <xf numFmtId="0" fontId="2" fillId="0" borderId="0" xfId="0" applyFont="1" applyFill="1" applyAlignment="1" applyProtection="1">
      <alignment horizontal="centerContinuous"/>
    </xf>
    <xf numFmtId="0" fontId="2" fillId="0" borderId="5" xfId="0" applyFont="1" applyBorder="1" applyAlignment="1" applyProtection="1">
      <alignment horizontal="centerContinuous"/>
    </xf>
    <xf numFmtId="0" fontId="0" fillId="0" borderId="0" xfId="0" applyAlignment="1">
      <alignment wrapText="1"/>
    </xf>
    <xf numFmtId="0" fontId="4" fillId="0" borderId="0" xfId="0" applyFont="1" applyAlignment="1" applyProtection="1">
      <alignment horizontal="left" wrapText="1"/>
    </xf>
    <xf numFmtId="0" fontId="0" fillId="0" borderId="0" xfId="0" applyAlignment="1">
      <alignment horizontal="left" wrapText="1"/>
    </xf>
    <xf numFmtId="0" fontId="4" fillId="0" borderId="0" xfId="0" applyFont="1" applyAlignment="1" applyProtection="1">
      <alignment wrapText="1"/>
    </xf>
    <xf numFmtId="0" fontId="4" fillId="0" borderId="4" xfId="0" applyFont="1" applyBorder="1" applyAlignment="1" applyProtection="1">
      <alignment horizontal="left"/>
    </xf>
    <xf numFmtId="0" fontId="0" fillId="0" borderId="0" xfId="0" applyAlignment="1">
      <alignment horizontal="left"/>
    </xf>
    <xf numFmtId="0" fontId="0" fillId="0" borderId="5" xfId="0" applyBorder="1" applyAlignment="1">
      <alignment horizontal="left"/>
    </xf>
  </cellXfs>
  <cellStyles count="7">
    <cellStyle name="Comma" xfId="1" builtinId="3"/>
    <cellStyle name="Currency" xfId="2" builtinId="4"/>
    <cellStyle name="Normal" xfId="0" builtinId="0"/>
    <cellStyle name="Normal 2" xfId="3"/>
    <cellStyle name="Normal 2 2" xfId="4"/>
    <cellStyle name="Percent" xfId="5" builtin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ual%20Reports%20-%20PUC/2015%20PUC/NY/Received/RTCAR%202015%20-%20Receiv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Table"/>
      <sheetName val="Sch.1"/>
      <sheetName val="Comments"/>
      <sheetName val="Sch.2"/>
      <sheetName val="Sch.3"/>
      <sheetName val="Sch.4"/>
      <sheetName val="Sch.5"/>
      <sheetName val="Sch.6"/>
      <sheetName val="Sch.7"/>
      <sheetName val="Sch.8"/>
      <sheetName val="Sch.9"/>
      <sheetName val="Sch.10"/>
      <sheetName val="Sch.11"/>
      <sheetName val="Sch.12"/>
      <sheetName val="Sch.13"/>
      <sheetName val="Sch.14"/>
      <sheetName val="Sch.15"/>
      <sheetName val="Sch.16"/>
      <sheetName val="Sch.17"/>
      <sheetName val="Sch.18"/>
      <sheetName val="Sch.19"/>
      <sheetName val="Sch.20"/>
      <sheetName val="Sch.21"/>
      <sheetName val="Sch.22"/>
      <sheetName val="Sch.23"/>
      <sheetName val="Sch.24"/>
      <sheetName val="Sch.25"/>
      <sheetName val="Sch.26"/>
      <sheetName val="Sch.27"/>
      <sheetName val="Sch.28"/>
      <sheetName val="Sch.29"/>
      <sheetName val="Sch.30"/>
      <sheetName val="Sch.31"/>
      <sheetName val="Sch.32"/>
      <sheetName val="Sch.33"/>
      <sheetName val="Sch.34"/>
      <sheetName val="Sch.35"/>
      <sheetName val="Sch.36"/>
      <sheetName val="Sch.37"/>
      <sheetName val="Sch.38"/>
      <sheetName val="Sch.39"/>
      <sheetName val="Sch.40"/>
      <sheetName val="Sch.41"/>
      <sheetName val="Sch.42"/>
      <sheetName val="Sch.43"/>
      <sheetName val="Sch.44"/>
      <sheetName val="Sch.45"/>
      <sheetName val="Sch.46"/>
      <sheetName val="Sch.47"/>
      <sheetName val="Sch.48"/>
      <sheetName val="Sch.49"/>
      <sheetName val="Sch.50"/>
      <sheetName val="Sch.51"/>
      <sheetName val="Sch.52"/>
      <sheetName val="Sch.53"/>
      <sheetName val="Sch.54"/>
      <sheetName val="Sch.55"/>
      <sheetName val="Sch.56"/>
      <sheetName val="Sch.56A"/>
      <sheetName val="Sch.56B"/>
      <sheetName val="Sch.56C"/>
      <sheetName val="Sch.57"/>
      <sheetName val="Sch.58"/>
      <sheetName val="Sch.59"/>
      <sheetName val="Sch.60"/>
      <sheetName val="Sch.61"/>
      <sheetName val="Sch.62"/>
      <sheetName val="Sch.63"/>
      <sheetName val="Sch.64"/>
      <sheetName val="Sch.65"/>
      <sheetName val="5Yr._Book"/>
      <sheetName val="Tax Provi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9">
          <cell r="D9">
            <v>-27153227.162415288</v>
          </cell>
          <cell r="F9">
            <v>20869687.382415291</v>
          </cell>
          <cell r="H9">
            <v>5462402.6694999998</v>
          </cell>
        </row>
        <row r="10">
          <cell r="J10">
            <v>600503.44049999584</v>
          </cell>
        </row>
        <row r="16">
          <cell r="B16">
            <v>-59627678.235472262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98"/>
  <sheetViews>
    <sheetView showGridLines="0" defaultGridColor="0" topLeftCell="A37" colorId="22" zoomScale="75" zoomScaleNormal="75" workbookViewId="0"/>
  </sheetViews>
  <sheetFormatPr defaultColWidth="11.77734375" defaultRowHeight="15"/>
  <cols>
    <col min="2" max="3" width="11.77734375" customWidth="1"/>
    <col min="5" max="6" width="11.77734375" customWidth="1"/>
    <col min="8" max="9" width="11.77734375" customWidth="1"/>
    <col min="11" max="11" width="11.77734375" customWidth="1"/>
  </cols>
  <sheetData>
    <row r="1" spans="1:10" ht="18">
      <c r="A1" s="1" t="s">
        <v>0</v>
      </c>
      <c r="B1" s="1"/>
      <c r="C1" s="1"/>
      <c r="D1" s="1"/>
      <c r="E1" s="1"/>
      <c r="F1" s="1"/>
      <c r="G1" s="1"/>
      <c r="H1" s="1"/>
      <c r="I1" s="2"/>
      <c r="J1" s="2"/>
    </row>
    <row r="2" spans="1:10">
      <c r="A2" s="3"/>
      <c r="B2" s="3"/>
      <c r="C2" s="3"/>
      <c r="D2" s="3"/>
      <c r="E2" s="3"/>
      <c r="F2" s="3"/>
      <c r="G2" s="3"/>
      <c r="H2" s="3"/>
      <c r="I2" s="2"/>
      <c r="J2" s="2"/>
    </row>
    <row r="3" spans="1:10" ht="15.75">
      <c r="A3" s="4" t="s">
        <v>1</v>
      </c>
      <c r="B3" s="4"/>
      <c r="C3" s="4"/>
      <c r="D3" s="4"/>
      <c r="E3" s="4"/>
      <c r="F3" s="4"/>
      <c r="G3" s="4"/>
      <c r="H3" s="4"/>
      <c r="I3" s="2"/>
      <c r="J3" s="2"/>
    </row>
    <row r="4" spans="1:10" ht="15.75">
      <c r="A4" s="5"/>
      <c r="B4" s="3"/>
      <c r="C4" s="3"/>
      <c r="D4" s="3"/>
      <c r="E4" s="3"/>
      <c r="F4" s="3"/>
      <c r="G4" s="3"/>
      <c r="H4" s="3"/>
      <c r="I4" s="2"/>
      <c r="J4" s="2"/>
    </row>
    <row r="5" spans="1:10">
      <c r="A5" s="3" t="s">
        <v>2</v>
      </c>
      <c r="B5" s="3"/>
      <c r="C5" s="3"/>
      <c r="D5" s="3"/>
      <c r="E5" s="3"/>
      <c r="F5" s="3"/>
      <c r="G5" s="3"/>
      <c r="H5" s="3"/>
      <c r="I5" s="2"/>
      <c r="J5" s="2"/>
    </row>
    <row r="6" spans="1:10">
      <c r="A6" s="3"/>
      <c r="B6" s="3"/>
      <c r="C6" s="3"/>
      <c r="D6" s="3"/>
      <c r="E6" s="3"/>
      <c r="F6" s="3"/>
      <c r="G6" s="3"/>
      <c r="H6" s="3"/>
      <c r="I6" s="2"/>
      <c r="J6" s="2"/>
    </row>
    <row r="7" spans="1:10" ht="15.75">
      <c r="A7" s="974" t="s">
        <v>3</v>
      </c>
      <c r="B7" s="3"/>
      <c r="C7" s="3"/>
      <c r="D7" s="3"/>
      <c r="E7" s="3"/>
      <c r="F7" s="3"/>
      <c r="G7" s="3"/>
      <c r="H7" s="3"/>
      <c r="I7" s="2"/>
      <c r="J7" s="2"/>
    </row>
    <row r="8" spans="1:10" ht="78.75" customHeight="1">
      <c r="A8" s="1496" t="s">
        <v>4</v>
      </c>
      <c r="B8" s="1496"/>
      <c r="C8" s="1496"/>
      <c r="D8" s="1496"/>
      <c r="E8" s="1496"/>
      <c r="F8" s="1496"/>
      <c r="G8" s="1496"/>
      <c r="H8" s="1496"/>
      <c r="I8" s="2"/>
      <c r="J8" s="2"/>
    </row>
    <row r="9" spans="1:10">
      <c r="A9" s="3"/>
      <c r="B9" s="3"/>
      <c r="C9" s="3"/>
      <c r="D9" s="3"/>
      <c r="E9" s="3"/>
      <c r="F9" s="3"/>
      <c r="G9" s="3"/>
      <c r="H9" s="3"/>
      <c r="I9" s="2"/>
      <c r="J9" s="2"/>
    </row>
    <row r="10" spans="1:10" ht="47.25" customHeight="1">
      <c r="A10" s="1496" t="s">
        <v>5</v>
      </c>
      <c r="B10" s="1496"/>
      <c r="C10" s="1496"/>
      <c r="D10" s="1496"/>
      <c r="E10" s="1496"/>
      <c r="F10" s="1496"/>
      <c r="G10" s="1496"/>
      <c r="H10" s="1496"/>
      <c r="I10" s="2"/>
      <c r="J10" s="2"/>
    </row>
    <row r="11" spans="1:10">
      <c r="A11" s="3"/>
      <c r="B11" s="3"/>
      <c r="C11" s="3"/>
      <c r="D11" s="3"/>
      <c r="E11" s="3"/>
      <c r="F11" s="3"/>
      <c r="G11" s="3"/>
      <c r="H11" s="3"/>
      <c r="I11" s="2"/>
      <c r="J11" s="2"/>
    </row>
    <row r="12" spans="1:10" ht="78" customHeight="1">
      <c r="A12" s="1496" t="s">
        <v>6</v>
      </c>
      <c r="B12" s="1496"/>
      <c r="C12" s="1496"/>
      <c r="D12" s="1496"/>
      <c r="E12" s="1496"/>
      <c r="F12" s="1496"/>
      <c r="G12" s="1496"/>
      <c r="H12" s="1496"/>
      <c r="I12" s="2"/>
      <c r="J12" s="2"/>
    </row>
    <row r="13" spans="1:10">
      <c r="A13" s="975"/>
      <c r="B13" s="975"/>
      <c r="C13" s="975"/>
      <c r="D13" s="975"/>
      <c r="E13" s="975"/>
      <c r="F13" s="975"/>
      <c r="G13" s="975"/>
      <c r="H13" s="975"/>
      <c r="I13" s="2"/>
      <c r="J13" s="2"/>
    </row>
    <row r="14" spans="1:10" ht="60.75" customHeight="1">
      <c r="A14" s="1496" t="s">
        <v>7</v>
      </c>
      <c r="B14" s="1496"/>
      <c r="C14" s="1496"/>
      <c r="D14" s="1496"/>
      <c r="E14" s="1496"/>
      <c r="F14" s="1496"/>
      <c r="G14" s="1496"/>
      <c r="H14" s="1496"/>
      <c r="I14" s="2"/>
      <c r="J14" s="2"/>
    </row>
    <row r="15" spans="1:10">
      <c r="A15" s="3"/>
      <c r="B15" s="3"/>
      <c r="C15" s="3"/>
      <c r="D15" s="3"/>
      <c r="E15" s="3"/>
      <c r="F15" s="3"/>
      <c r="G15" s="3"/>
      <c r="H15" s="3"/>
      <c r="I15" s="2"/>
      <c r="J15" s="2"/>
    </row>
    <row r="16" spans="1:10" ht="15" customHeight="1">
      <c r="A16" s="974"/>
      <c r="B16" s="3"/>
      <c r="C16" s="3"/>
      <c r="D16" s="3"/>
      <c r="E16" s="3"/>
      <c r="F16" s="3"/>
      <c r="G16" s="3"/>
      <c r="H16" s="3"/>
      <c r="I16" s="2"/>
      <c r="J16" s="2"/>
    </row>
    <row r="17" spans="1:11" ht="14.25" customHeight="1">
      <c r="A17" s="1497"/>
      <c r="B17" s="1497"/>
      <c r="C17" s="1497"/>
      <c r="D17" s="1497"/>
      <c r="E17" s="1497"/>
      <c r="F17" s="1497"/>
      <c r="G17" s="1497"/>
      <c r="H17" s="1497"/>
      <c r="I17" s="2"/>
      <c r="J17" s="2"/>
    </row>
    <row r="18" spans="1:11">
      <c r="A18" s="3"/>
      <c r="B18" s="3"/>
      <c r="C18" s="3"/>
      <c r="D18" s="3"/>
      <c r="E18" s="3"/>
      <c r="F18" s="3"/>
      <c r="G18" s="3"/>
      <c r="H18" s="3"/>
      <c r="I18" s="2"/>
      <c r="J18" s="2"/>
    </row>
    <row r="19" spans="1:11" ht="15.75">
      <c r="A19" s="974" t="s">
        <v>8</v>
      </c>
      <c r="B19" s="3"/>
      <c r="C19" s="3"/>
      <c r="D19" s="3"/>
      <c r="E19" s="3"/>
      <c r="F19" s="3"/>
      <c r="G19" s="3"/>
      <c r="H19" s="3"/>
      <c r="I19" s="2"/>
      <c r="J19" s="2"/>
    </row>
    <row r="20" spans="1:11" ht="60.75" customHeight="1">
      <c r="A20" s="1497" t="s">
        <v>9</v>
      </c>
      <c r="B20" s="1497"/>
      <c r="C20" s="1497"/>
      <c r="D20" s="1497"/>
      <c r="E20" s="1497"/>
      <c r="F20" s="1497"/>
      <c r="G20" s="1497"/>
      <c r="H20" s="1497"/>
      <c r="I20" s="2"/>
      <c r="J20" s="2"/>
    </row>
    <row r="21" spans="1:11">
      <c r="A21" s="3"/>
      <c r="B21" s="3"/>
      <c r="C21" s="3"/>
      <c r="D21" s="3"/>
      <c r="E21" s="3"/>
      <c r="F21" s="3"/>
      <c r="G21" s="3"/>
      <c r="H21" s="3"/>
      <c r="I21" s="2"/>
      <c r="J21" s="2"/>
    </row>
    <row r="22" spans="1:11" ht="15.75">
      <c r="A22" s="974" t="s">
        <v>10</v>
      </c>
      <c r="B22" s="3"/>
      <c r="C22" s="3"/>
      <c r="D22" s="3"/>
      <c r="E22" s="3"/>
      <c r="F22" s="3"/>
      <c r="G22" s="3"/>
      <c r="H22" s="3"/>
      <c r="I22" s="2"/>
      <c r="J22" s="2"/>
    </row>
    <row r="23" spans="1:11" ht="47.25" customHeight="1">
      <c r="A23" s="1497" t="s">
        <v>11</v>
      </c>
      <c r="B23" s="1497"/>
      <c r="C23" s="1497"/>
      <c r="D23" s="1497"/>
      <c r="E23" s="1497"/>
      <c r="F23" s="1497"/>
      <c r="G23" s="1497"/>
      <c r="H23" s="1497"/>
      <c r="I23" s="2"/>
      <c r="J23" s="2"/>
    </row>
    <row r="24" spans="1:11">
      <c r="A24" s="3"/>
      <c r="B24" s="3"/>
      <c r="C24" s="3"/>
      <c r="D24" s="3"/>
      <c r="E24" s="3"/>
      <c r="F24" s="3"/>
      <c r="G24" s="3"/>
      <c r="H24" s="3"/>
      <c r="I24" s="2"/>
      <c r="J24" s="2"/>
    </row>
    <row r="25" spans="1:11" ht="15.75">
      <c r="A25" s="974" t="s">
        <v>12</v>
      </c>
      <c r="B25" s="3"/>
      <c r="C25" s="3"/>
      <c r="D25" s="3"/>
      <c r="E25" s="3"/>
      <c r="F25" s="3"/>
      <c r="G25" s="3"/>
      <c r="H25" s="3"/>
      <c r="I25" s="2"/>
      <c r="J25" s="2"/>
    </row>
    <row r="26" spans="1:11" ht="33" customHeight="1">
      <c r="A26" s="1499" t="s">
        <v>13</v>
      </c>
      <c r="B26" s="1499"/>
      <c r="C26" s="1499"/>
      <c r="D26" s="1499"/>
      <c r="E26" s="1499"/>
      <c r="F26" s="1499"/>
      <c r="G26" s="1499"/>
      <c r="H26" s="1499"/>
      <c r="I26" s="2"/>
      <c r="J26" s="2"/>
    </row>
    <row r="27" spans="1:11">
      <c r="A27" s="3"/>
      <c r="B27" s="3"/>
      <c r="C27" s="3"/>
      <c r="D27" s="3"/>
      <c r="E27" s="3"/>
      <c r="F27" s="3"/>
      <c r="G27" s="3"/>
      <c r="H27" s="3"/>
      <c r="I27" s="2"/>
      <c r="J27" s="2"/>
    </row>
    <row r="28" spans="1:11" ht="15.75">
      <c r="A28" s="976" t="s">
        <v>14</v>
      </c>
      <c r="B28" s="3"/>
      <c r="C28" s="3"/>
      <c r="D28" s="3"/>
      <c r="E28" s="3"/>
      <c r="F28" s="3"/>
      <c r="G28" s="3"/>
      <c r="H28" s="3"/>
      <c r="I28" s="2"/>
      <c r="J28" s="2"/>
    </row>
    <row r="29" spans="1:11" ht="43.5" customHeight="1">
      <c r="A29" s="1497" t="s">
        <v>15</v>
      </c>
      <c r="B29" s="1498"/>
      <c r="C29" s="1498"/>
      <c r="D29" s="1498"/>
      <c r="E29" s="1498"/>
      <c r="F29" s="1498"/>
      <c r="G29" s="1498"/>
      <c r="H29" s="1498"/>
      <c r="I29" s="2"/>
      <c r="J29" s="2"/>
    </row>
    <row r="30" spans="1:11">
      <c r="A30" s="3"/>
      <c r="B30" s="3"/>
      <c r="C30" s="3"/>
      <c r="D30" s="3"/>
      <c r="E30" s="3"/>
      <c r="F30" s="3"/>
      <c r="G30" s="3"/>
      <c r="H30" s="3"/>
      <c r="I30" s="2"/>
      <c r="J30" s="2"/>
    </row>
    <row r="31" spans="1:11">
      <c r="A31" s="1474"/>
      <c r="B31" s="1474"/>
      <c r="C31" s="1474"/>
      <c r="D31" s="1474"/>
      <c r="E31" s="1474"/>
      <c r="F31" s="1474"/>
      <c r="G31" s="1474"/>
      <c r="H31" s="1474"/>
      <c r="I31" s="1475"/>
      <c r="J31" s="1475"/>
      <c r="K31" s="971"/>
    </row>
    <row r="32" spans="1:11">
      <c r="A32" s="972" t="s">
        <v>16</v>
      </c>
      <c r="B32" s="973"/>
      <c r="C32" s="972" t="s">
        <v>17</v>
      </c>
      <c r="E32" s="972" t="s">
        <v>18</v>
      </c>
      <c r="F32" s="973"/>
      <c r="G32" s="972" t="s">
        <v>19</v>
      </c>
      <c r="H32" s="973"/>
      <c r="I32" s="1475"/>
      <c r="K32" s="971"/>
    </row>
    <row r="33" spans="1:11">
      <c r="A33" s="972"/>
      <c r="B33" s="973"/>
      <c r="C33" s="972" t="s">
        <v>20</v>
      </c>
      <c r="E33" s="972" t="s">
        <v>20</v>
      </c>
      <c r="F33" s="973"/>
      <c r="G33" s="972" t="s">
        <v>20</v>
      </c>
      <c r="H33" s="973"/>
      <c r="I33" s="1475"/>
      <c r="K33" s="971"/>
    </row>
    <row r="34" spans="1:11">
      <c r="A34" s="33" t="s">
        <v>21</v>
      </c>
      <c r="B34" s="1475"/>
      <c r="C34" s="1475" t="s">
        <v>22</v>
      </c>
      <c r="E34" s="1475" t="s">
        <v>23</v>
      </c>
      <c r="F34" s="1475"/>
      <c r="G34" s="1475" t="s">
        <v>24</v>
      </c>
      <c r="H34" s="1475"/>
      <c r="I34" s="1475"/>
      <c r="K34" s="971"/>
    </row>
    <row r="35" spans="1:11">
      <c r="A35" s="33" t="s">
        <v>25</v>
      </c>
      <c r="B35" s="1475"/>
      <c r="C35" s="1475" t="s">
        <v>26</v>
      </c>
      <c r="E35" s="1475" t="s">
        <v>27</v>
      </c>
      <c r="F35" s="1475"/>
      <c r="G35" s="1475" t="s">
        <v>28</v>
      </c>
      <c r="H35" s="1475"/>
      <c r="I35" s="1475"/>
      <c r="K35" s="971"/>
    </row>
    <row r="36" spans="1:11">
      <c r="A36" s="33" t="s">
        <v>29</v>
      </c>
      <c r="B36" s="1475"/>
      <c r="C36" s="1475" t="s">
        <v>30</v>
      </c>
      <c r="E36" s="1475" t="s">
        <v>31</v>
      </c>
      <c r="F36" s="1475"/>
      <c r="G36" s="1475" t="s">
        <v>32</v>
      </c>
      <c r="H36" s="1475"/>
      <c r="I36" s="1475"/>
      <c r="K36" s="971"/>
    </row>
    <row r="37" spans="1:11">
      <c r="A37" s="33" t="s">
        <v>33</v>
      </c>
      <c r="B37" s="1475"/>
      <c r="C37" s="1475" t="s">
        <v>34</v>
      </c>
      <c r="E37" s="1475" t="s">
        <v>35</v>
      </c>
      <c r="F37" s="1475"/>
      <c r="G37" s="1475" t="s">
        <v>36</v>
      </c>
      <c r="H37" s="1475"/>
      <c r="I37" s="1475"/>
      <c r="K37" s="971"/>
    </row>
    <row r="38" spans="1:11">
      <c r="A38" s="33" t="s">
        <v>37</v>
      </c>
      <c r="B38" s="1475"/>
      <c r="C38" s="1475" t="s">
        <v>38</v>
      </c>
      <c r="E38" s="1475" t="s">
        <v>39</v>
      </c>
      <c r="F38" s="1475"/>
      <c r="G38" s="1475" t="s">
        <v>40</v>
      </c>
      <c r="H38" s="1475"/>
      <c r="I38" s="1475"/>
      <c r="K38" s="971"/>
    </row>
    <row r="39" spans="1:11">
      <c r="A39" s="33" t="s">
        <v>41</v>
      </c>
      <c r="B39" s="1475"/>
      <c r="C39" s="1475" t="s">
        <v>42</v>
      </c>
      <c r="E39" s="1475" t="s">
        <v>43</v>
      </c>
      <c r="F39" s="1475"/>
      <c r="G39" s="1475" t="s">
        <v>44</v>
      </c>
      <c r="H39" s="1475"/>
      <c r="I39" s="1475"/>
      <c r="K39" s="971"/>
    </row>
    <row r="40" spans="1:11">
      <c r="A40" s="33" t="s">
        <v>45</v>
      </c>
      <c r="B40" s="1475"/>
      <c r="C40" s="1475" t="s">
        <v>46</v>
      </c>
      <c r="E40" s="1475" t="s">
        <v>47</v>
      </c>
      <c r="F40" s="1475"/>
      <c r="G40" s="1475" t="s">
        <v>48</v>
      </c>
      <c r="H40" s="1475"/>
      <c r="I40" s="1475"/>
      <c r="K40" s="971"/>
    </row>
    <row r="41" spans="1:11">
      <c r="A41" s="33" t="s">
        <v>49</v>
      </c>
      <c r="B41" s="1475"/>
      <c r="C41" s="1475" t="s">
        <v>50</v>
      </c>
      <c r="E41" s="1475" t="s">
        <v>51</v>
      </c>
      <c r="F41" s="1475"/>
      <c r="G41" s="1475" t="s">
        <v>52</v>
      </c>
      <c r="H41" s="1475"/>
      <c r="I41" s="1475"/>
      <c r="K41" s="971"/>
    </row>
    <row r="42" spans="1:11" s="1068" customFormat="1">
      <c r="A42" s="1066" t="s">
        <v>53</v>
      </c>
      <c r="B42" s="1067"/>
      <c r="C42" s="1067" t="s">
        <v>54</v>
      </c>
      <c r="E42" s="1067" t="s">
        <v>55</v>
      </c>
      <c r="F42" s="1067"/>
      <c r="G42" s="1067" t="s">
        <v>56</v>
      </c>
      <c r="H42" s="1067"/>
      <c r="I42" s="1067"/>
      <c r="K42" s="1069"/>
    </row>
    <row r="43" spans="1:11">
      <c r="A43" s="33" t="s">
        <v>57</v>
      </c>
      <c r="B43" s="1475"/>
      <c r="C43" s="1475" t="s">
        <v>58</v>
      </c>
      <c r="E43" s="1475" t="s">
        <v>59</v>
      </c>
      <c r="F43" s="1475"/>
      <c r="G43" s="1475" t="s">
        <v>60</v>
      </c>
      <c r="H43" s="1475"/>
      <c r="I43" s="1475"/>
      <c r="K43" s="971"/>
    </row>
    <row r="44" spans="1:11">
      <c r="A44" s="33" t="s">
        <v>61</v>
      </c>
      <c r="B44" s="1475"/>
      <c r="C44" s="1475" t="s">
        <v>62</v>
      </c>
      <c r="E44" s="1475" t="s">
        <v>63</v>
      </c>
      <c r="F44" s="1475"/>
      <c r="G44" s="1475" t="s">
        <v>64</v>
      </c>
      <c r="H44" s="1475"/>
      <c r="I44" s="1475"/>
      <c r="K44" s="971"/>
    </row>
    <row r="45" spans="1:11">
      <c r="A45" s="33" t="s">
        <v>65</v>
      </c>
      <c r="B45" s="1475"/>
      <c r="C45" s="1475" t="s">
        <v>66</v>
      </c>
      <c r="E45" s="1475" t="s">
        <v>67</v>
      </c>
      <c r="F45" s="1475"/>
      <c r="G45" s="1475" t="s">
        <v>68</v>
      </c>
      <c r="H45" s="1475"/>
      <c r="I45" s="1475"/>
      <c r="K45" s="971"/>
    </row>
    <row r="46" spans="1:11">
      <c r="A46" s="33" t="s">
        <v>69</v>
      </c>
      <c r="B46" s="1475"/>
      <c r="C46" s="1475" t="s">
        <v>70</v>
      </c>
      <c r="E46" s="1475" t="s">
        <v>71</v>
      </c>
      <c r="F46" s="1475"/>
      <c r="G46" s="1475" t="s">
        <v>72</v>
      </c>
      <c r="H46" s="1475"/>
      <c r="I46" s="1475"/>
      <c r="K46" s="971"/>
    </row>
    <row r="47" spans="1:11">
      <c r="A47" s="33" t="s">
        <v>73</v>
      </c>
      <c r="B47" s="1475"/>
      <c r="C47" s="1475" t="s">
        <v>74</v>
      </c>
      <c r="E47" s="1475" t="s">
        <v>75</v>
      </c>
      <c r="F47" s="1475"/>
      <c r="G47" s="1475" t="s">
        <v>76</v>
      </c>
      <c r="H47" s="1475"/>
      <c r="I47" s="1475"/>
      <c r="K47" s="971"/>
    </row>
    <row r="48" spans="1:11">
      <c r="A48" s="33" t="s">
        <v>77</v>
      </c>
      <c r="B48" s="1475"/>
      <c r="C48" s="1475" t="s">
        <v>78</v>
      </c>
      <c r="E48" s="1475" t="s">
        <v>79</v>
      </c>
      <c r="F48" s="1475"/>
      <c r="G48" s="1475" t="s">
        <v>80</v>
      </c>
      <c r="H48" s="1475"/>
      <c r="I48" s="1475"/>
      <c r="K48" s="971"/>
    </row>
    <row r="49" spans="1:11">
      <c r="A49" s="33" t="s">
        <v>81</v>
      </c>
      <c r="B49" s="1475"/>
      <c r="C49" s="1475" t="s">
        <v>82</v>
      </c>
      <c r="E49" s="1475" t="s">
        <v>83</v>
      </c>
      <c r="F49" s="1475"/>
      <c r="G49" s="1475" t="s">
        <v>84</v>
      </c>
      <c r="H49" s="1475"/>
      <c r="I49" s="1475"/>
      <c r="K49" s="971"/>
    </row>
    <row r="50" spans="1:11" s="1068" customFormat="1">
      <c r="A50" s="1066" t="s">
        <v>85</v>
      </c>
      <c r="B50" s="1067"/>
      <c r="C50" s="1067" t="s">
        <v>86</v>
      </c>
      <c r="E50" s="1067" t="s">
        <v>87</v>
      </c>
      <c r="F50" s="1067"/>
      <c r="G50" s="1067" t="s">
        <v>88</v>
      </c>
      <c r="H50" s="1067"/>
      <c r="I50" s="1067"/>
      <c r="K50" s="1069"/>
    </row>
    <row r="51" spans="1:11" s="1068" customFormat="1">
      <c r="A51" s="1066" t="s">
        <v>89</v>
      </c>
      <c r="B51" s="1067"/>
      <c r="C51" s="1067" t="s">
        <v>90</v>
      </c>
      <c r="E51" s="1067" t="s">
        <v>91</v>
      </c>
      <c r="F51" s="1067"/>
      <c r="G51" s="1067" t="s">
        <v>92</v>
      </c>
      <c r="H51" s="1067"/>
      <c r="I51" s="1067"/>
      <c r="K51" s="1069"/>
    </row>
    <row r="52" spans="1:11" s="1068" customFormat="1">
      <c r="A52" s="1066" t="s">
        <v>93</v>
      </c>
      <c r="B52" s="1067"/>
      <c r="C52" s="1067" t="s">
        <v>94</v>
      </c>
      <c r="E52" s="1067" t="s">
        <v>95</v>
      </c>
      <c r="F52" s="1067"/>
      <c r="G52" s="1067" t="s">
        <v>96</v>
      </c>
      <c r="H52" s="1067"/>
      <c r="I52" s="1067"/>
      <c r="K52" s="1069"/>
    </row>
    <row r="53" spans="1:11" s="1068" customFormat="1">
      <c r="A53" s="1066" t="s">
        <v>97</v>
      </c>
      <c r="B53" s="1067"/>
      <c r="C53" s="1067" t="s">
        <v>98</v>
      </c>
      <c r="E53" s="1067" t="s">
        <v>99</v>
      </c>
      <c r="F53" s="1067"/>
      <c r="G53" s="1067" t="s">
        <v>100</v>
      </c>
      <c r="H53" s="1067"/>
      <c r="I53" s="1067"/>
      <c r="K53" s="1069"/>
    </row>
    <row r="54" spans="1:11">
      <c r="A54" s="33" t="s">
        <v>101</v>
      </c>
      <c r="B54" s="1475"/>
      <c r="C54" s="1475" t="s">
        <v>102</v>
      </c>
      <c r="E54" s="1475" t="s">
        <v>103</v>
      </c>
      <c r="F54" s="1475"/>
      <c r="G54" s="1475" t="s">
        <v>104</v>
      </c>
      <c r="H54" s="1475"/>
      <c r="I54" s="1475"/>
      <c r="K54" s="971"/>
    </row>
    <row r="55" spans="1:11">
      <c r="A55" s="33" t="s">
        <v>105</v>
      </c>
      <c r="B55" s="1475"/>
      <c r="C55" s="1475" t="s">
        <v>106</v>
      </c>
      <c r="E55" s="1475" t="s">
        <v>107</v>
      </c>
      <c r="F55" s="1475"/>
      <c r="G55" s="1475" t="s">
        <v>108</v>
      </c>
      <c r="H55" s="1475"/>
      <c r="I55" s="1475"/>
      <c r="K55" s="971"/>
    </row>
    <row r="56" spans="1:11">
      <c r="A56" s="33" t="s">
        <v>109</v>
      </c>
      <c r="B56" s="1475"/>
      <c r="C56" s="1475" t="s">
        <v>110</v>
      </c>
      <c r="E56" s="1475" t="s">
        <v>111</v>
      </c>
      <c r="F56" s="1475"/>
      <c r="G56" s="1475" t="s">
        <v>112</v>
      </c>
      <c r="H56" s="1475"/>
      <c r="I56" s="1475"/>
      <c r="K56" s="971"/>
    </row>
    <row r="57" spans="1:11">
      <c r="A57" s="33" t="s">
        <v>113</v>
      </c>
      <c r="B57" s="1475"/>
      <c r="C57" s="1475" t="s">
        <v>114</v>
      </c>
      <c r="E57" s="1475" t="s">
        <v>115</v>
      </c>
      <c r="F57" s="1475"/>
      <c r="G57" s="1475" t="s">
        <v>116</v>
      </c>
      <c r="H57" s="1475"/>
      <c r="I57" s="1475"/>
      <c r="K57" s="971"/>
    </row>
    <row r="58" spans="1:11">
      <c r="A58" s="33" t="s">
        <v>117</v>
      </c>
      <c r="B58" s="1475"/>
      <c r="C58" s="1475" t="s">
        <v>118</v>
      </c>
      <c r="E58" s="1475" t="s">
        <v>119</v>
      </c>
      <c r="F58" s="1475"/>
      <c r="G58" s="1475" t="s">
        <v>120</v>
      </c>
      <c r="H58" s="1475"/>
      <c r="I58" s="1475"/>
      <c r="K58" s="971"/>
    </row>
    <row r="59" spans="1:11">
      <c r="A59" s="33" t="s">
        <v>121</v>
      </c>
      <c r="B59" s="1475"/>
      <c r="C59" s="1475" t="s">
        <v>122</v>
      </c>
      <c r="E59" s="1475" t="s">
        <v>123</v>
      </c>
      <c r="F59" s="1475"/>
      <c r="G59" s="1475" t="s">
        <v>124</v>
      </c>
      <c r="H59" s="1475"/>
      <c r="I59" s="1475"/>
      <c r="K59" s="971"/>
    </row>
    <row r="60" spans="1:11">
      <c r="A60" s="33" t="s">
        <v>125</v>
      </c>
      <c r="B60" s="1475"/>
      <c r="C60" s="1475" t="s">
        <v>126</v>
      </c>
      <c r="E60" s="1475" t="s">
        <v>127</v>
      </c>
      <c r="F60" s="1475"/>
      <c r="G60" s="1475" t="s">
        <v>128</v>
      </c>
      <c r="H60" s="1475"/>
      <c r="I60" s="1475"/>
      <c r="K60" s="971"/>
    </row>
    <row r="61" spans="1:11" s="1068" customFormat="1">
      <c r="A61" s="1066" t="s">
        <v>129</v>
      </c>
      <c r="B61" s="1067"/>
      <c r="C61" s="1067" t="s">
        <v>130</v>
      </c>
      <c r="E61" s="1067" t="s">
        <v>131</v>
      </c>
      <c r="F61" s="1067"/>
      <c r="G61" s="1067" t="s">
        <v>132</v>
      </c>
      <c r="H61" s="1067"/>
      <c r="I61" s="1067"/>
      <c r="K61" s="1069"/>
    </row>
    <row r="62" spans="1:11">
      <c r="A62" s="33" t="s">
        <v>133</v>
      </c>
      <c r="B62" s="1475"/>
      <c r="C62" s="1475" t="s">
        <v>134</v>
      </c>
      <c r="E62" s="1475" t="s">
        <v>135</v>
      </c>
      <c r="F62" s="1475"/>
      <c r="G62" s="1475" t="s">
        <v>136</v>
      </c>
      <c r="H62" s="1475"/>
      <c r="I62" s="1475"/>
      <c r="K62" s="971"/>
    </row>
    <row r="63" spans="1:11">
      <c r="A63" s="33" t="s">
        <v>137</v>
      </c>
      <c r="B63" s="1475"/>
      <c r="C63" s="1475" t="s">
        <v>138</v>
      </c>
      <c r="E63" s="1475" t="s">
        <v>139</v>
      </c>
      <c r="F63" s="1475"/>
      <c r="G63" s="1475" t="s">
        <v>140</v>
      </c>
      <c r="H63" s="1475"/>
      <c r="I63" s="1475"/>
      <c r="K63" s="971"/>
    </row>
    <row r="64" spans="1:11">
      <c r="A64" s="33" t="s">
        <v>141</v>
      </c>
      <c r="B64" s="1475"/>
      <c r="C64" s="1475" t="s">
        <v>142</v>
      </c>
      <c r="E64" s="1475" t="s">
        <v>143</v>
      </c>
      <c r="F64" s="1475"/>
      <c r="G64" s="1475" t="s">
        <v>144</v>
      </c>
      <c r="H64" s="1475"/>
      <c r="I64" s="1475"/>
      <c r="K64" s="971"/>
    </row>
    <row r="65" spans="1:11">
      <c r="A65" s="33" t="s">
        <v>145</v>
      </c>
      <c r="B65" s="1475"/>
      <c r="C65" s="1475" t="s">
        <v>146</v>
      </c>
      <c r="E65" s="1475" t="s">
        <v>147</v>
      </c>
      <c r="F65" s="1475"/>
      <c r="G65" s="1475" t="s">
        <v>148</v>
      </c>
      <c r="H65" s="1475"/>
      <c r="I65" s="1475"/>
      <c r="K65" s="971"/>
    </row>
    <row r="66" spans="1:11">
      <c r="A66" s="33" t="s">
        <v>149</v>
      </c>
      <c r="B66" s="1475"/>
      <c r="C66" s="1475" t="s">
        <v>150</v>
      </c>
      <c r="E66" s="1475" t="s">
        <v>151</v>
      </c>
      <c r="F66" s="1475"/>
      <c r="G66" s="1475" t="s">
        <v>152</v>
      </c>
      <c r="H66" s="1475"/>
      <c r="I66" s="1475"/>
      <c r="K66" s="971"/>
    </row>
    <row r="67" spans="1:11" s="1068" customFormat="1">
      <c r="A67" s="1066" t="s">
        <v>153</v>
      </c>
      <c r="B67" s="1067"/>
      <c r="C67" s="1067" t="s">
        <v>154</v>
      </c>
      <c r="E67" s="1067" t="s">
        <v>155</v>
      </c>
      <c r="F67" s="1067"/>
      <c r="G67" s="1067" t="s">
        <v>156</v>
      </c>
      <c r="H67" s="1067"/>
      <c r="I67" s="1067"/>
      <c r="K67" s="1069"/>
    </row>
    <row r="68" spans="1:11">
      <c r="A68" s="33" t="s">
        <v>157</v>
      </c>
      <c r="B68" s="1475"/>
      <c r="C68" s="1475" t="s">
        <v>158</v>
      </c>
      <c r="E68" s="1475" t="s">
        <v>159</v>
      </c>
      <c r="F68" s="1475"/>
      <c r="G68" s="1475" t="s">
        <v>160</v>
      </c>
      <c r="H68" s="1475"/>
      <c r="I68" s="1475"/>
      <c r="K68" s="971"/>
    </row>
    <row r="69" spans="1:11">
      <c r="A69" s="33" t="s">
        <v>161</v>
      </c>
      <c r="B69" s="1475"/>
      <c r="C69" s="1475" t="s">
        <v>162</v>
      </c>
      <c r="E69" s="1475" t="s">
        <v>163</v>
      </c>
      <c r="F69" s="1475"/>
      <c r="G69" s="1475" t="s">
        <v>164</v>
      </c>
      <c r="H69" s="1475"/>
      <c r="I69" s="1475"/>
      <c r="K69" s="971"/>
    </row>
    <row r="70" spans="1:11">
      <c r="A70" s="33" t="s">
        <v>165</v>
      </c>
      <c r="B70" s="1475"/>
      <c r="C70" s="1475" t="s">
        <v>166</v>
      </c>
      <c r="E70" s="1475" t="s">
        <v>167</v>
      </c>
      <c r="F70" s="1475"/>
      <c r="G70" s="1475" t="s">
        <v>168</v>
      </c>
      <c r="H70" s="1475"/>
      <c r="I70" s="1475"/>
      <c r="K70" s="971"/>
    </row>
    <row r="71" spans="1:11">
      <c r="A71" s="33" t="s">
        <v>169</v>
      </c>
      <c r="B71" s="1475"/>
      <c r="C71" s="1475" t="s">
        <v>170</v>
      </c>
      <c r="E71" s="1475" t="s">
        <v>171</v>
      </c>
      <c r="F71" s="1475"/>
      <c r="G71" s="1475" t="s">
        <v>172</v>
      </c>
      <c r="H71" s="1475"/>
      <c r="I71" s="1475"/>
      <c r="K71" s="971"/>
    </row>
    <row r="72" spans="1:11">
      <c r="A72" s="33" t="s">
        <v>173</v>
      </c>
      <c r="B72" s="1475"/>
      <c r="C72" s="1475" t="s">
        <v>174</v>
      </c>
      <c r="E72" s="1475" t="s">
        <v>175</v>
      </c>
      <c r="F72" s="1475"/>
      <c r="G72" s="1475" t="s">
        <v>176</v>
      </c>
      <c r="H72" s="1475"/>
      <c r="I72" s="1475"/>
      <c r="K72" s="971"/>
    </row>
    <row r="73" spans="1:11">
      <c r="A73" s="33" t="s">
        <v>177</v>
      </c>
      <c r="B73" s="1475"/>
      <c r="C73" s="1475" t="s">
        <v>178</v>
      </c>
      <c r="E73" s="1475" t="s">
        <v>179</v>
      </c>
      <c r="F73" s="1475"/>
      <c r="G73" s="1475" t="s">
        <v>180</v>
      </c>
      <c r="H73" s="1475"/>
      <c r="I73" s="1475"/>
      <c r="K73" s="971"/>
    </row>
    <row r="74" spans="1:11">
      <c r="A74" s="1474"/>
      <c r="B74" s="1474"/>
      <c r="C74" s="1474"/>
      <c r="D74" s="1474"/>
      <c r="E74" s="1474"/>
      <c r="F74" s="1474"/>
      <c r="G74" s="1474"/>
      <c r="H74" s="1474"/>
      <c r="I74" s="1475"/>
      <c r="J74" s="1475"/>
      <c r="K74" s="971"/>
    </row>
    <row r="75" spans="1:11">
      <c r="A75" s="1474"/>
      <c r="B75" s="1474"/>
      <c r="C75" s="1474"/>
      <c r="D75" s="1474"/>
      <c r="E75" s="1474"/>
      <c r="F75" s="1474"/>
      <c r="G75" s="1474"/>
      <c r="H75" s="1474"/>
      <c r="I75" s="1475"/>
      <c r="J75" s="1475"/>
      <c r="K75" s="971"/>
    </row>
    <row r="76" spans="1:11">
      <c r="A76" s="1474"/>
      <c r="B76" s="1474"/>
      <c r="C76" s="1474"/>
      <c r="D76" s="1474"/>
      <c r="E76" s="1474"/>
      <c r="F76" s="1474"/>
      <c r="G76" s="1474"/>
      <c r="H76" s="1474"/>
      <c r="I76" s="1475"/>
      <c r="J76" s="1475"/>
      <c r="K76" s="971"/>
    </row>
    <row r="77" spans="1:11">
      <c r="A77" s="3"/>
      <c r="B77" s="3"/>
      <c r="C77" s="3"/>
      <c r="D77" s="3"/>
      <c r="E77" s="3"/>
      <c r="F77" s="3"/>
      <c r="G77" s="3"/>
      <c r="H77" s="3"/>
      <c r="I77" s="2"/>
      <c r="J77" s="2"/>
    </row>
    <row r="78" spans="1:11">
      <c r="A78" s="3"/>
      <c r="B78" s="3"/>
      <c r="C78" s="3"/>
      <c r="D78" s="3"/>
      <c r="E78" s="3"/>
      <c r="F78" s="3"/>
      <c r="G78" s="3"/>
      <c r="H78" s="3"/>
      <c r="I78" s="2"/>
      <c r="J78" s="2"/>
    </row>
    <row r="79" spans="1:11">
      <c r="A79" s="3"/>
      <c r="B79" s="3"/>
      <c r="C79" s="3"/>
      <c r="D79" s="3"/>
      <c r="E79" s="3"/>
      <c r="F79" s="3"/>
      <c r="G79" s="3"/>
      <c r="H79" s="3"/>
      <c r="I79" s="2"/>
      <c r="J79" s="2"/>
    </row>
    <row r="80" spans="1:11">
      <c r="A80" s="3"/>
      <c r="B80" s="3"/>
      <c r="C80" s="3"/>
      <c r="D80" s="3"/>
      <c r="E80" s="3"/>
      <c r="F80" s="3"/>
      <c r="G80" s="3"/>
      <c r="H80" s="3"/>
      <c r="I80" s="2"/>
      <c r="J80" s="2"/>
    </row>
    <row r="81" spans="1:10">
      <c r="A81" s="3"/>
      <c r="B81" s="3"/>
      <c r="C81" s="3"/>
      <c r="D81" s="3"/>
      <c r="E81" s="3"/>
      <c r="F81" s="3"/>
      <c r="G81" s="3"/>
      <c r="H81" s="3"/>
      <c r="I81" s="2"/>
      <c r="J81" s="2"/>
    </row>
    <row r="82" spans="1:10">
      <c r="A82" s="3"/>
      <c r="B82" s="3"/>
      <c r="C82" s="3"/>
      <c r="D82" s="3"/>
      <c r="E82" s="3"/>
      <c r="F82" s="3"/>
      <c r="G82" s="3"/>
      <c r="H82" s="3"/>
      <c r="I82" s="2"/>
      <c r="J82" s="2"/>
    </row>
    <row r="83" spans="1:10">
      <c r="A83" s="3"/>
      <c r="B83" s="3"/>
      <c r="C83" s="3"/>
      <c r="D83" s="3"/>
      <c r="E83" s="3"/>
      <c r="F83" s="3"/>
      <c r="G83" s="3"/>
      <c r="H83" s="3"/>
      <c r="I83" s="2"/>
      <c r="J83" s="2"/>
    </row>
    <row r="84" spans="1:10">
      <c r="A84" s="3"/>
      <c r="B84" s="3"/>
      <c r="C84" s="3"/>
      <c r="D84" s="3"/>
      <c r="E84" s="3"/>
      <c r="F84" s="3"/>
      <c r="G84" s="3"/>
      <c r="H84" s="3"/>
      <c r="I84" s="2"/>
      <c r="J84" s="2"/>
    </row>
    <row r="85" spans="1:10">
      <c r="A85" s="3"/>
      <c r="B85" s="3"/>
      <c r="C85" s="3"/>
      <c r="D85" s="3"/>
      <c r="E85" s="3"/>
      <c r="F85" s="3"/>
      <c r="G85" s="3"/>
      <c r="H85" s="3"/>
      <c r="I85" s="2"/>
      <c r="J85" s="2"/>
    </row>
    <row r="86" spans="1:10">
      <c r="A86" s="3"/>
      <c r="B86" s="3"/>
      <c r="C86" s="3"/>
      <c r="D86" s="3"/>
      <c r="E86" s="3"/>
      <c r="F86" s="3"/>
      <c r="G86" s="3"/>
      <c r="H86" s="3"/>
      <c r="I86" s="2"/>
      <c r="J86" s="2"/>
    </row>
    <row r="87" spans="1:10">
      <c r="A87" s="3"/>
      <c r="B87" s="3"/>
      <c r="C87" s="3"/>
      <c r="D87" s="3"/>
      <c r="E87" s="3"/>
      <c r="F87" s="3"/>
      <c r="G87" s="3"/>
      <c r="H87" s="3"/>
      <c r="I87" s="2"/>
      <c r="J87" s="2"/>
    </row>
    <row r="88" spans="1:10">
      <c r="A88" s="3"/>
      <c r="B88" s="3"/>
      <c r="C88" s="3"/>
      <c r="D88" s="3"/>
      <c r="E88" s="3"/>
      <c r="F88" s="3"/>
      <c r="G88" s="3"/>
      <c r="H88" s="3"/>
      <c r="I88" s="2"/>
      <c r="J88" s="2"/>
    </row>
    <row r="89" spans="1:10">
      <c r="A89" s="3"/>
      <c r="B89" s="3"/>
      <c r="C89" s="3"/>
      <c r="D89" s="3"/>
      <c r="E89" s="3"/>
      <c r="F89" s="3"/>
      <c r="G89" s="3"/>
      <c r="H89" s="3"/>
      <c r="I89" s="2"/>
      <c r="J89" s="2"/>
    </row>
    <row r="90" spans="1:10">
      <c r="A90" s="3"/>
      <c r="B90" s="3"/>
      <c r="C90" s="3"/>
      <c r="D90" s="3"/>
      <c r="E90" s="3"/>
      <c r="F90" s="3"/>
      <c r="G90" s="3"/>
      <c r="H90" s="3"/>
      <c r="I90" s="2"/>
      <c r="J90" s="2"/>
    </row>
    <row r="91" spans="1:10">
      <c r="A91" s="3"/>
      <c r="B91" s="3"/>
      <c r="C91" s="3"/>
      <c r="D91" s="3"/>
      <c r="E91" s="3"/>
      <c r="F91" s="3"/>
      <c r="G91" s="3"/>
      <c r="H91" s="3"/>
      <c r="I91" s="2"/>
      <c r="J91" s="2"/>
    </row>
    <row r="92" spans="1:10">
      <c r="A92" s="3"/>
      <c r="B92" s="3"/>
      <c r="C92" s="3"/>
      <c r="D92" s="3"/>
      <c r="E92" s="3"/>
      <c r="F92" s="3"/>
      <c r="G92" s="3"/>
      <c r="H92" s="3"/>
      <c r="I92" s="2"/>
      <c r="J92" s="2"/>
    </row>
    <row r="93" spans="1:10">
      <c r="A93" s="3"/>
      <c r="B93" s="3"/>
      <c r="C93" s="3"/>
      <c r="D93" s="3"/>
      <c r="E93" s="3"/>
      <c r="F93" s="3"/>
      <c r="G93" s="3"/>
      <c r="H93" s="3"/>
      <c r="I93" s="2"/>
      <c r="J93" s="2"/>
    </row>
    <row r="94" spans="1:10">
      <c r="A94" s="3"/>
      <c r="B94" s="3"/>
      <c r="C94" s="3"/>
      <c r="D94" s="3"/>
      <c r="E94" s="3"/>
      <c r="F94" s="3"/>
      <c r="G94" s="3"/>
      <c r="H94" s="3"/>
      <c r="I94" s="2"/>
      <c r="J94" s="2"/>
    </row>
    <row r="95" spans="1:10">
      <c r="A95" s="3"/>
      <c r="B95" s="3"/>
      <c r="C95" s="3"/>
      <c r="D95" s="3"/>
      <c r="E95" s="3"/>
      <c r="F95" s="3"/>
      <c r="G95" s="3"/>
      <c r="H95" s="3"/>
      <c r="I95" s="2"/>
      <c r="J95" s="2"/>
    </row>
    <row r="96" spans="1:10">
      <c r="A96" s="3"/>
      <c r="B96" s="3"/>
      <c r="C96" s="3"/>
      <c r="D96" s="3"/>
      <c r="E96" s="3"/>
      <c r="F96" s="3"/>
      <c r="G96" s="3"/>
      <c r="H96" s="3"/>
      <c r="I96" s="2"/>
      <c r="J96" s="2"/>
    </row>
    <row r="97" spans="1:10">
      <c r="A97" s="3"/>
      <c r="B97" s="3"/>
      <c r="C97" s="3"/>
      <c r="D97" s="3"/>
      <c r="E97" s="3"/>
      <c r="F97" s="3"/>
      <c r="G97" s="3"/>
      <c r="H97" s="3"/>
      <c r="I97" s="2"/>
      <c r="J97" s="2"/>
    </row>
    <row r="98" spans="1:10">
      <c r="A98" s="2"/>
      <c r="B98" s="2"/>
      <c r="C98" s="2"/>
      <c r="D98" s="2"/>
      <c r="E98" s="2"/>
      <c r="F98" s="2"/>
      <c r="G98" s="2"/>
      <c r="H98" s="2"/>
      <c r="I98" s="6"/>
      <c r="J98" s="2"/>
    </row>
  </sheetData>
  <mergeCells count="9">
    <mergeCell ref="A20:H20"/>
    <mergeCell ref="A23:H23"/>
    <mergeCell ref="A29:H29"/>
    <mergeCell ref="A26:H26"/>
    <mergeCell ref="A8:H8"/>
    <mergeCell ref="A10:H10"/>
    <mergeCell ref="A12:H12"/>
    <mergeCell ref="A14:H14"/>
    <mergeCell ref="A17:H17"/>
  </mergeCells>
  <pageMargins left="0.5" right="0.5" top="0.5" bottom="0.5" header="0.5" footer="0.5"/>
  <pageSetup scale="84" orientation="portrait" r:id="rId1"/>
  <headerFooter alignWithMargins="0"/>
  <rowBreaks count="2" manualBreakCount="2">
    <brk id="30" max="16383" man="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133"/>
  <sheetViews>
    <sheetView showGridLines="0" defaultGridColor="0" topLeftCell="A13" colorId="22" zoomScale="75" zoomScaleNormal="75" workbookViewId="0">
      <selection activeCell="F35" sqref="F35"/>
    </sheetView>
  </sheetViews>
  <sheetFormatPr defaultColWidth="9.77734375" defaultRowHeight="15"/>
  <cols>
    <col min="1" max="1" width="30.77734375" customWidth="1"/>
    <col min="2" max="2" width="2.77734375" customWidth="1"/>
    <col min="3" max="3" width="46.77734375" customWidth="1"/>
    <col min="5" max="5" width="27.77734375" customWidth="1"/>
  </cols>
  <sheetData>
    <row r="1" spans="1:249" ht="30">
      <c r="A1" s="7"/>
      <c r="B1" s="7"/>
      <c r="C1" s="8" t="s">
        <v>181</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row>
    <row r="2" spans="1:249" ht="30">
      <c r="A2" s="7"/>
      <c r="B2" s="7"/>
      <c r="C2" s="8" t="s">
        <v>182</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row>
    <row r="3" spans="1:249" ht="13.9" customHeight="1">
      <c r="A3" s="7"/>
      <c r="B3" s="7"/>
      <c r="C3" s="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row>
    <row r="4" spans="1:249" ht="23.25">
      <c r="A4" s="7"/>
      <c r="B4" s="7"/>
      <c r="C4" s="9" t="s">
        <v>183</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row>
    <row r="5" spans="1:249" ht="23.25">
      <c r="A5" s="7"/>
      <c r="B5" s="7"/>
      <c r="C5" s="9" t="s">
        <v>184</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row>
    <row r="6" spans="1:249" ht="23.25">
      <c r="A6" s="7"/>
      <c r="B6" s="7"/>
      <c r="C6" s="10" t="str">
        <f>A40</f>
        <v>For the period ending December 31, 2015</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row>
    <row r="7" spans="1:249" ht="23.25">
      <c r="A7" s="7"/>
      <c r="B7" s="7"/>
      <c r="C7" s="1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row>
    <row r="8" spans="1:249" ht="23.25">
      <c r="A8" s="7"/>
      <c r="B8" s="7"/>
      <c r="C8" s="9"/>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row>
    <row r="9" spans="1:249" ht="16.899999999999999" customHeight="1">
      <c r="A9" s="12" t="s">
        <v>185</v>
      </c>
      <c r="B9" s="7"/>
      <c r="C9" s="9"/>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row>
    <row r="10" spans="1:249" ht="33.75" customHeight="1">
      <c r="A10" s="7"/>
      <c r="B10" s="13">
        <v>1</v>
      </c>
      <c r="C10" s="987" t="s">
        <v>186</v>
      </c>
      <c r="D10" s="14"/>
      <c r="E10" s="14"/>
      <c r="F10" s="14"/>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row>
    <row r="11" spans="1:249" ht="16.899999999999999" customHeight="1">
      <c r="A11" s="7"/>
      <c r="B11" s="7"/>
      <c r="C11" s="9"/>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row>
    <row r="12" spans="1:249" ht="75">
      <c r="A12" s="7"/>
      <c r="B12" s="13">
        <v>2</v>
      </c>
      <c r="C12" s="987" t="s">
        <v>187</v>
      </c>
      <c r="D12" s="14"/>
      <c r="E12" s="14"/>
      <c r="F12" s="14"/>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row>
    <row r="13" spans="1:249" ht="16.899999999999999" customHeight="1">
      <c r="A13" s="7"/>
      <c r="B13" s="7"/>
      <c r="C13" s="9"/>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row>
    <row r="14" spans="1:249">
      <c r="A14" s="7"/>
      <c r="B14" s="7"/>
      <c r="C14" s="7"/>
      <c r="D14" s="14"/>
      <c r="E14" s="14"/>
      <c r="F14" s="14"/>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row>
    <row r="15" spans="1:249" ht="24.95" customHeight="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row>
    <row r="16" spans="1:249" ht="16.899999999999999" customHeight="1">
      <c r="A16" s="7"/>
      <c r="B16" s="7"/>
      <c r="C16" s="9"/>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pans="1:249" ht="16.899999999999999" customHeight="1">
      <c r="A17" s="7"/>
      <c r="B17" s="7"/>
      <c r="C17" s="9"/>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pans="1:249" ht="16.899999999999999" customHeight="1">
      <c r="A18" s="7"/>
      <c r="B18" s="7"/>
      <c r="C18" s="9"/>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pans="1:249">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pans="1:249" ht="18">
      <c r="A20" s="15"/>
      <c r="B20" s="16"/>
      <c r="C20" s="17" t="s">
        <v>188</v>
      </c>
      <c r="D20" s="16"/>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row>
    <row r="21" spans="1:249" ht="18">
      <c r="A21" s="19"/>
      <c r="B21" s="19"/>
      <c r="C21" s="19"/>
      <c r="D21" s="19"/>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row>
    <row r="22" spans="1:249" ht="18">
      <c r="A22" s="19"/>
      <c r="B22" s="19"/>
      <c r="C22" s="19"/>
      <c r="D22" s="19"/>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row>
    <row r="23" spans="1:249" ht="18">
      <c r="A23" s="20" t="s">
        <v>189</v>
      </c>
      <c r="B23" s="20"/>
      <c r="C23" s="21" t="s">
        <v>190</v>
      </c>
      <c r="D23" s="19"/>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row>
    <row r="24" spans="1:249" ht="18">
      <c r="A24" s="20"/>
      <c r="B24" s="20"/>
      <c r="C24" s="22"/>
      <c r="D24" s="19"/>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row>
    <row r="25" spans="1:249" ht="18">
      <c r="A25" s="20" t="s">
        <v>191</v>
      </c>
      <c r="B25" s="20"/>
      <c r="C25" s="21" t="s">
        <v>192</v>
      </c>
      <c r="D25" s="19"/>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row>
    <row r="26" spans="1:249" ht="18">
      <c r="A26" s="20"/>
      <c r="B26" s="20"/>
      <c r="C26" s="22"/>
      <c r="D26" s="19"/>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row>
    <row r="27" spans="1:249" ht="18">
      <c r="A27" s="20" t="s">
        <v>193</v>
      </c>
      <c r="B27" s="20"/>
      <c r="C27" s="21" t="s">
        <v>194</v>
      </c>
      <c r="D27" s="19"/>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row>
    <row r="28" spans="1:249" ht="18">
      <c r="A28" s="19"/>
      <c r="B28" s="19"/>
      <c r="C28" s="22"/>
      <c r="D28" s="19"/>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row>
    <row r="29" spans="1:249" ht="23.25">
      <c r="A29" s="23"/>
      <c r="B29" s="23"/>
      <c r="C29" s="24"/>
      <c r="D29" s="23"/>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row>
    <row r="30" spans="1:249">
      <c r="A30" s="26"/>
      <c r="B30" s="26"/>
      <c r="C30" s="27"/>
      <c r="D30" s="26"/>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49">
      <c r="A31" s="26"/>
      <c r="B31" s="26"/>
      <c r="C31" s="27"/>
      <c r="D31" s="26"/>
      <c r="E31" s="28" t="s">
        <v>195</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pans="1:249" ht="18">
      <c r="A32" s="20" t="s">
        <v>196</v>
      </c>
      <c r="B32" s="29"/>
      <c r="C32" s="1031" t="s">
        <v>197</v>
      </c>
      <c r="D32" s="26"/>
      <c r="E32" s="30" t="s">
        <v>198</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49">
      <c r="A33" s="29"/>
      <c r="B33" s="29"/>
      <c r="C33" s="27"/>
      <c r="D33" s="26"/>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ht="18">
      <c r="A34" s="20" t="s">
        <v>199</v>
      </c>
      <c r="B34" s="29"/>
      <c r="C34" s="1031" t="s">
        <v>200</v>
      </c>
      <c r="D34" s="26"/>
      <c r="E34" s="30" t="s">
        <v>201</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c r="A35" s="29"/>
      <c r="B35" s="29"/>
      <c r="C35" s="997"/>
      <c r="D35" s="26"/>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ht="18">
      <c r="A36" s="20" t="s">
        <v>202</v>
      </c>
      <c r="B36" s="29"/>
      <c r="C36" s="1031" t="s">
        <v>203</v>
      </c>
      <c r="D36" s="26"/>
      <c r="E36" s="30" t="s">
        <v>204</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c r="A37" s="26"/>
      <c r="B37" s="26"/>
      <c r="C37" s="26"/>
      <c r="D37" s="26"/>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c r="A38" s="26"/>
      <c r="B38" s="26"/>
      <c r="C38" s="26"/>
      <c r="D38" s="26"/>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c r="A39" s="26" t="str">
        <f>"For the period starting "&amp;C32</f>
        <v>For the period starting January 1, 2015</v>
      </c>
      <c r="B39" s="26"/>
      <c r="C39" s="26"/>
      <c r="D39" s="26"/>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row>
    <row r="40" spans="1:249">
      <c r="A40" s="26" t="str">
        <f>"For the period ending "&amp;C34</f>
        <v>For the period ending December 31, 2015</v>
      </c>
      <c r="B40" s="26"/>
      <c r="C40" s="26"/>
      <c r="D40" s="26"/>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row>
    <row r="41" spans="1:249">
      <c r="A41" s="26" t="str">
        <f>"Year Ended  "&amp;C34</f>
        <v>Year Ended  December 31, 2015</v>
      </c>
      <c r="B41" s="26"/>
      <c r="C41" s="26"/>
      <c r="D41" s="26"/>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row>
    <row r="42" spans="1:249">
      <c r="A42" s="26"/>
      <c r="B42" s="26"/>
      <c r="C42" s="26"/>
      <c r="D42" s="26"/>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row>
    <row r="43" spans="1:249">
      <c r="A43" s="26"/>
      <c r="B43" s="26"/>
      <c r="C43" s="26"/>
      <c r="D43" s="26"/>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row>
    <row r="44" spans="1:249">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row>
    <row r="45" spans="1:249">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row>
    <row r="46" spans="1:249">
      <c r="A46" s="1476" t="str">
        <f>"Annual Report of "&amp;C23&amp;"                                "&amp;C6</f>
        <v>Annual Report of Frontier Telephone of Rochester, Inc.                                For the period ending December 31, 2015</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row>
    <row r="47" spans="1:249">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row>
    <row r="48" spans="1:249">
      <c r="A48" s="1476" t="str">
        <f>"Annual Report of "&amp;C23&amp;"                                                     "&amp;C6</f>
        <v>Annual Report of Frontier Telephone of Rochester, Inc.                                                     For the period ending December 31, 2015</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row>
    <row r="49" spans="1:249">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row>
    <row r="50" spans="1:249">
      <c r="A50" s="1476" t="str">
        <f>"Annual Report of "&amp;C23&amp;"                                                       "&amp;C6</f>
        <v>Annual Report of Frontier Telephone of Rochester, Inc.                                                       For the period ending December 31, 2015</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row>
    <row r="51" spans="1:249">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row>
    <row r="52" spans="1:249">
      <c r="A52" s="1476" t="str">
        <f>"Annual Report of "&amp;C23&amp;"                                                                                  "&amp;C6</f>
        <v>Annual Report of Frontier Telephone of Rochester, Inc.                                                                                  For the period ending December 31, 2015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row>
    <row r="53" spans="1:249">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row>
    <row r="54" spans="1:249">
      <c r="A54" s="1476" t="str">
        <f>"Annual Report of "&amp;C23&amp;"                                                                                           "&amp;C6</f>
        <v>Annual Report of Frontier Telephone of Rochester, Inc.                                                                                           For the period ending December 31, 2015</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row>
    <row r="55" spans="1:249">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row>
    <row r="56" spans="1:249">
      <c r="A56" s="1476" t="str">
        <f>"Annual Report of "&amp;C23&amp;"                                                                                                       "&amp;C6</f>
        <v>Annual Report of Frontier Telephone of Rochester, Inc.                                                                                                       For the period ending December 31, 2015</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row>
    <row r="57" spans="1:249">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row>
    <row r="58" spans="1:249">
      <c r="A58" s="1476" t="str">
        <f>"Annual Report of "&amp;C23&amp;"                                                                                                                   "&amp;C6</f>
        <v>Annual Report of Frontier Telephone of Rochester, Inc.                                                                                                                   For the period ending December 31, 2015</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row>
    <row r="59" spans="1:249">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row>
    <row r="60" spans="1:249">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row>
    <row r="61" spans="1:249">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row>
    <row r="62" spans="1:249">
      <c r="A62" s="31"/>
      <c r="B62" s="31"/>
      <c r="C62" s="31"/>
      <c r="D62" s="31"/>
      <c r="E62" s="31"/>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row>
    <row r="63" spans="1:249">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row>
    <row r="64" spans="1:249">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row>
    <row r="65" spans="1:249">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row>
    <row r="66" spans="1:249">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row>
    <row r="67" spans="1:249">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row>
    <row r="68" spans="1:249">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row>
    <row r="69" spans="1:249">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row>
    <row r="70" spans="1:249">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row>
    <row r="71" spans="1:249">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row>
    <row r="72" spans="1:249">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row>
    <row r="73" spans="1:249">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row>
    <row r="74" spans="1:249">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row>
    <row r="75" spans="1:249">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row>
    <row r="76" spans="1:249">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row>
    <row r="77" spans="1:249">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row>
    <row r="78" spans="1:249">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row>
    <row r="79" spans="1:249">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row>
    <row r="80" spans="1:249">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row>
    <row r="81" spans="1:249">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row>
    <row r="82" spans="1:249">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row>
    <row r="83" spans="1:249">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row>
    <row r="84" spans="1:249">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row>
    <row r="85" spans="1:249">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row>
    <row r="86" spans="1:249">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row>
    <row r="87" spans="1:249">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row>
    <row r="88" spans="1:249">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row>
    <row r="89" spans="1:249">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row>
    <row r="90" spans="1:249">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row>
    <row r="91" spans="1:249">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row>
    <row r="92" spans="1:249">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row>
    <row r="93" spans="1:249">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row>
    <row r="94" spans="1:249">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row>
    <row r="95" spans="1:249">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row>
    <row r="96" spans="1:249">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row>
    <row r="97" spans="1:249">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row>
    <row r="98" spans="1:249">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row>
    <row r="99" spans="1:249">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row>
    <row r="100" spans="1:249">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row>
    <row r="101" spans="1:249">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row>
    <row r="102" spans="1:249">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row>
    <row r="103" spans="1:249">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row>
    <row r="104" spans="1:249">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row>
    <row r="105" spans="1:249">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row>
    <row r="106" spans="1:249">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row>
    <row r="107" spans="1:249">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row>
    <row r="108" spans="1:249">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row>
    <row r="109" spans="1:24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row>
    <row r="110" spans="1:249">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row>
    <row r="111" spans="1:249">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row>
    <row r="112" spans="1:249">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row>
    <row r="113" spans="1:249">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row>
    <row r="114" spans="1:249">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row>
    <row r="115" spans="1:249">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row>
    <row r="116" spans="1:249">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row>
    <row r="117" spans="1:249">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row>
    <row r="118" spans="1:249">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row>
    <row r="119" spans="1:24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row>
    <row r="120" spans="1:249">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row>
    <row r="121" spans="1:249">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row>
    <row r="122" spans="1:249">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row>
    <row r="123" spans="1:249">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row>
    <row r="124" spans="1:249">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row>
    <row r="125" spans="1:249">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row>
    <row r="126" spans="1:249">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row>
    <row r="127" spans="1:249">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row>
    <row r="128" spans="1:249">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row>
    <row r="129" spans="1:24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row>
    <row r="130" spans="1:249">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row>
    <row r="131" spans="1:249">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row>
    <row r="132" spans="1:249">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row>
    <row r="133" spans="1:249">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row>
  </sheetData>
  <pageMargins left="0.5" right="0.5" top="0.5" bottom="0.5" header="0.5" footer="0.5"/>
  <pageSetup scale="62"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5"/>
  <sheetViews>
    <sheetView showGridLines="0" defaultGridColor="0" topLeftCell="A7" colorId="22" zoomScale="75" zoomScaleNormal="75" workbookViewId="0">
      <selection activeCell="G12" sqref="G12"/>
    </sheetView>
  </sheetViews>
  <sheetFormatPr defaultColWidth="9.77734375" defaultRowHeight="15"/>
  <cols>
    <col min="1" max="1" width="2.77734375" style="1295" customWidth="1"/>
    <col min="2" max="2" width="12.77734375" style="1295" customWidth="1"/>
    <col min="3" max="3" width="8.77734375" style="1295" customWidth="1"/>
    <col min="4" max="7" width="7.77734375" style="1295" customWidth="1"/>
    <col min="8" max="8" width="8.77734375" style="1295" customWidth="1"/>
    <col min="9" max="9" width="12.77734375" style="1295" customWidth="1"/>
    <col min="10" max="10" width="2.77734375" style="1295" customWidth="1"/>
    <col min="11" max="16384" width="9.77734375" style="1295"/>
  </cols>
  <sheetData>
    <row r="1" spans="1:11" ht="16.5" thickBot="1">
      <c r="A1" s="1290" t="s">
        <v>205</v>
      </c>
      <c r="B1" s="1165"/>
      <c r="C1" s="1165"/>
      <c r="D1" s="1165"/>
      <c r="E1" s="1165"/>
      <c r="F1" s="1165"/>
      <c r="G1" s="1165"/>
      <c r="H1" s="1165"/>
      <c r="I1" s="1165"/>
      <c r="J1" s="1165"/>
      <c r="K1" s="1165"/>
    </row>
    <row r="2" spans="1:11" ht="12.95" customHeight="1">
      <c r="A2" s="1296"/>
      <c r="B2" s="1205"/>
      <c r="C2" s="1205"/>
      <c r="D2" s="1205"/>
      <c r="E2" s="1205"/>
      <c r="F2" s="1205"/>
      <c r="G2" s="1297" t="s">
        <v>206</v>
      </c>
      <c r="H2" s="1298"/>
      <c r="I2" s="1205"/>
      <c r="J2" s="1206"/>
      <c r="K2" s="1165"/>
    </row>
    <row r="3" spans="1:11" ht="21.95" customHeight="1" thickBot="1">
      <c r="A3" s="1208"/>
      <c r="B3" s="1165"/>
      <c r="C3" s="1165"/>
      <c r="D3" s="1165"/>
      <c r="E3" s="1165"/>
      <c r="F3" s="1165"/>
      <c r="G3" s="1299"/>
      <c r="H3" s="1267"/>
      <c r="I3" s="1267"/>
      <c r="J3" s="1268"/>
      <c r="K3" s="1165"/>
    </row>
    <row r="4" spans="1:11">
      <c r="A4" s="1208"/>
      <c r="B4" s="1165"/>
      <c r="C4" s="1165"/>
      <c r="D4" s="1165"/>
      <c r="E4" s="1165"/>
      <c r="F4" s="1165"/>
      <c r="G4" s="1165"/>
      <c r="H4" s="1165"/>
      <c r="I4" s="1165"/>
      <c r="J4" s="1056"/>
      <c r="K4" s="1165"/>
    </row>
    <row r="5" spans="1:11" ht="22.9" customHeight="1">
      <c r="A5" s="1208"/>
      <c r="B5" s="1165"/>
      <c r="C5" s="1165"/>
      <c r="D5" s="1165"/>
      <c r="E5" s="1165"/>
      <c r="F5" s="1165"/>
      <c r="G5" s="1165"/>
      <c r="H5" s="1165"/>
      <c r="I5" s="1165"/>
      <c r="J5" s="1056"/>
      <c r="K5" s="1165"/>
    </row>
    <row r="6" spans="1:11" ht="18">
      <c r="A6" s="1300" t="s">
        <v>207</v>
      </c>
      <c r="B6" s="1185"/>
      <c r="C6" s="1185"/>
      <c r="D6" s="1185"/>
      <c r="E6" s="1185"/>
      <c r="F6" s="1185"/>
      <c r="G6" s="1185"/>
      <c r="H6" s="1185"/>
      <c r="I6" s="1185"/>
      <c r="J6" s="1210"/>
      <c r="K6" s="1165"/>
    </row>
    <row r="7" spans="1:11">
      <c r="A7" s="1208"/>
      <c r="B7" s="1165"/>
      <c r="C7" s="1165"/>
      <c r="D7" s="1165"/>
      <c r="E7" s="1165"/>
      <c r="F7" s="1165"/>
      <c r="G7" s="1165"/>
      <c r="H7" s="1165"/>
      <c r="I7" s="1165"/>
      <c r="J7" s="1056"/>
      <c r="K7" s="1165"/>
    </row>
    <row r="8" spans="1:11" ht="16.899999999999999" customHeight="1">
      <c r="A8" s="1208"/>
      <c r="B8" s="1165"/>
      <c r="C8" s="1165"/>
      <c r="D8" s="1165"/>
      <c r="E8" s="1165"/>
      <c r="F8" s="1165"/>
      <c r="G8" s="1165"/>
      <c r="H8" s="1165"/>
      <c r="I8" s="1165"/>
      <c r="J8" s="1056"/>
      <c r="K8" s="1165"/>
    </row>
    <row r="9" spans="1:11" ht="24.95" customHeight="1">
      <c r="A9" s="1301" t="s">
        <v>183</v>
      </c>
      <c r="B9" s="1302"/>
      <c r="C9" s="1302"/>
      <c r="D9" s="1302"/>
      <c r="E9" s="1302"/>
      <c r="F9" s="1302"/>
      <c r="G9" s="1302"/>
      <c r="H9" s="1302"/>
      <c r="I9" s="1302"/>
      <c r="J9" s="1303"/>
      <c r="K9" s="1165"/>
    </row>
    <row r="10" spans="1:11">
      <c r="A10" s="1208"/>
      <c r="B10" s="1165"/>
      <c r="C10" s="1165"/>
      <c r="D10" s="1165"/>
      <c r="E10" s="1165"/>
      <c r="F10" s="1165"/>
      <c r="G10" s="1165"/>
      <c r="H10" s="1165"/>
      <c r="I10" s="1165"/>
      <c r="J10" s="1056"/>
      <c r="K10" s="1165"/>
    </row>
    <row r="11" spans="1:11" ht="9.9499999999999993" customHeight="1">
      <c r="A11" s="1208"/>
      <c r="B11" s="1165"/>
      <c r="C11" s="1165"/>
      <c r="D11" s="1165"/>
      <c r="E11" s="1165"/>
      <c r="F11" s="1165"/>
      <c r="G11" s="1165"/>
      <c r="H11" s="1165"/>
      <c r="I11" s="1165"/>
      <c r="J11" s="1056"/>
      <c r="K11" s="1165"/>
    </row>
    <row r="12" spans="1:11" ht="15" customHeight="1">
      <c r="A12" s="1300" t="s">
        <v>208</v>
      </c>
      <c r="B12" s="1185"/>
      <c r="C12" s="1185"/>
      <c r="D12" s="1185"/>
      <c r="E12" s="1185"/>
      <c r="F12" s="1185"/>
      <c r="G12" s="1185"/>
      <c r="H12" s="1185"/>
      <c r="I12" s="1185"/>
      <c r="J12" s="1210"/>
      <c r="K12" s="1165"/>
    </row>
    <row r="13" spans="1:11" ht="18.95" customHeight="1">
      <c r="A13" s="1208"/>
      <c r="B13" s="1165"/>
      <c r="C13" s="1165"/>
      <c r="D13" s="1165"/>
      <c r="E13" s="1165"/>
      <c r="F13" s="1165"/>
      <c r="G13" s="1165"/>
      <c r="H13" s="1165"/>
      <c r="I13" s="1165"/>
      <c r="J13" s="1056"/>
      <c r="K13" s="1165"/>
    </row>
    <row r="14" spans="1:11" ht="18.95" customHeight="1" thickBot="1">
      <c r="A14" s="1208"/>
      <c r="B14" s="1185" t="str">
        <f>'Data Sheet'!C23</f>
        <v>Frontier Telephone of Rochester, Inc.</v>
      </c>
      <c r="C14" s="1185"/>
      <c r="D14" s="1185"/>
      <c r="E14" s="1185"/>
      <c r="F14" s="1185"/>
      <c r="G14" s="1185"/>
      <c r="H14" s="1185"/>
      <c r="I14" s="1185"/>
      <c r="J14" s="1056"/>
      <c r="K14" s="1165"/>
    </row>
    <row r="15" spans="1:11" ht="15.75">
      <c r="A15" s="1304"/>
      <c r="B15" s="1305" t="s">
        <v>209</v>
      </c>
      <c r="C15" s="1306"/>
      <c r="D15" s="1306"/>
      <c r="E15" s="1306"/>
      <c r="F15" s="1306"/>
      <c r="G15" s="1306"/>
      <c r="H15" s="1306"/>
      <c r="I15" s="1306"/>
      <c r="J15" s="1056"/>
      <c r="K15" s="1165"/>
    </row>
    <row r="16" spans="1:11">
      <c r="A16" s="1307" t="s">
        <v>210</v>
      </c>
      <c r="B16" s="1308"/>
      <c r="C16" s="1308"/>
      <c r="D16" s="1308"/>
      <c r="E16" s="1308"/>
      <c r="F16" s="1308"/>
      <c r="G16" s="1308"/>
      <c r="H16" s="1308"/>
      <c r="I16" s="1308"/>
      <c r="J16" s="1309"/>
      <c r="K16" s="1165"/>
    </row>
    <row r="17" spans="1:11">
      <c r="A17" s="1208"/>
      <c r="B17" s="1165"/>
      <c r="C17" s="1165"/>
      <c r="D17" s="1165"/>
      <c r="E17" s="1165"/>
      <c r="F17" s="1165"/>
      <c r="G17" s="1165"/>
      <c r="H17" s="1165"/>
      <c r="I17" s="1165"/>
      <c r="J17" s="1056"/>
      <c r="K17" s="1165"/>
    </row>
    <row r="18" spans="1:11" ht="19.899999999999999" customHeight="1" thickBot="1">
      <c r="A18" s="1208"/>
      <c r="B18" s="1310" t="str">
        <f>'Data Sheet'!C25</f>
        <v>180 South Clinton Avenue</v>
      </c>
      <c r="C18" s="1310"/>
      <c r="D18" s="1310"/>
      <c r="E18" s="1310"/>
      <c r="F18" s="1310"/>
      <c r="G18" s="1310"/>
      <c r="H18" s="1310"/>
      <c r="I18" s="1310"/>
      <c r="J18" s="1056"/>
      <c r="K18" s="1165"/>
    </row>
    <row r="19" spans="1:11">
      <c r="A19" s="1208"/>
      <c r="B19" s="1165"/>
      <c r="C19" s="1165"/>
      <c r="D19" s="1165"/>
      <c r="E19" s="1165"/>
      <c r="F19" s="1165"/>
      <c r="G19" s="1165"/>
      <c r="H19" s="1165"/>
      <c r="I19" s="1165"/>
      <c r="J19" s="1056"/>
      <c r="K19" s="1165"/>
    </row>
    <row r="20" spans="1:11" ht="21.95" customHeight="1" thickBot="1">
      <c r="A20" s="1208"/>
      <c r="B20" s="1310" t="str">
        <f>'Data Sheet'!C27</f>
        <v>Rochester, New York  14646</v>
      </c>
      <c r="C20" s="1310"/>
      <c r="D20" s="1310"/>
      <c r="E20" s="1310"/>
      <c r="F20" s="1310"/>
      <c r="G20" s="1310"/>
      <c r="H20" s="1310"/>
      <c r="I20" s="1310"/>
      <c r="J20" s="1056"/>
      <c r="K20" s="1165"/>
    </row>
    <row r="21" spans="1:11" ht="15.75">
      <c r="A21" s="1208"/>
      <c r="B21" s="1186" t="s">
        <v>211</v>
      </c>
      <c r="C21" s="1185"/>
      <c r="D21" s="1185"/>
      <c r="E21" s="1185"/>
      <c r="F21" s="1185"/>
      <c r="G21" s="1185"/>
      <c r="H21" s="1185"/>
      <c r="I21" s="1185"/>
      <c r="J21" s="1056"/>
      <c r="K21" s="1165"/>
    </row>
    <row r="22" spans="1:11">
      <c r="A22" s="1208"/>
      <c r="B22" s="1311"/>
      <c r="C22" s="1165"/>
      <c r="D22" s="1165"/>
      <c r="E22" s="1165"/>
      <c r="F22" s="1165"/>
      <c r="G22" s="1165"/>
      <c r="H22" s="1165"/>
      <c r="I22" s="1165"/>
      <c r="J22" s="1056"/>
      <c r="K22" s="1165"/>
    </row>
    <row r="23" spans="1:11">
      <c r="A23" s="1208"/>
      <c r="B23" s="1165"/>
      <c r="C23" s="1165"/>
      <c r="D23" s="1165"/>
      <c r="E23" s="1165"/>
      <c r="F23" s="1165"/>
      <c r="G23" s="1165"/>
      <c r="H23" s="1165"/>
      <c r="I23" s="1165"/>
      <c r="J23" s="1056"/>
      <c r="K23" s="1165"/>
    </row>
    <row r="24" spans="1:11" ht="18" customHeight="1">
      <c r="A24" s="1208"/>
      <c r="B24" s="1312" t="s">
        <v>212</v>
      </c>
      <c r="C24" s="1185"/>
      <c r="D24" s="1185"/>
      <c r="E24" s="1185"/>
      <c r="F24" s="1185"/>
      <c r="G24" s="1185"/>
      <c r="H24" s="1185"/>
      <c r="I24" s="1185"/>
      <c r="J24" s="1056"/>
      <c r="K24" s="1165"/>
    </row>
    <row r="25" spans="1:11" ht="13.9" customHeight="1">
      <c r="A25" s="1208"/>
      <c r="B25" s="1165"/>
      <c r="C25" s="1165"/>
      <c r="D25" s="1165"/>
      <c r="E25" s="1165"/>
      <c r="F25" s="1165"/>
      <c r="G25" s="1165"/>
      <c r="H25" s="1165"/>
      <c r="I25" s="1165"/>
      <c r="J25" s="1056"/>
      <c r="K25" s="1165"/>
    </row>
    <row r="26" spans="1:11" ht="27.95" customHeight="1">
      <c r="A26" s="1208"/>
      <c r="B26" s="1313" t="str">
        <f>UPPER('Data Sheet'!A41)</f>
        <v>YEAR ENDED  DECEMBER 31, 2015</v>
      </c>
      <c r="C26" s="1185"/>
      <c r="D26" s="1185"/>
      <c r="E26" s="1185"/>
      <c r="F26" s="1185"/>
      <c r="G26" s="1185"/>
      <c r="H26" s="1185"/>
      <c r="I26" s="1185"/>
      <c r="J26" s="1056"/>
      <c r="K26" s="1165"/>
    </row>
    <row r="27" spans="1:11" ht="18" customHeight="1">
      <c r="A27" s="1208"/>
      <c r="B27" s="1165"/>
      <c r="C27" s="1165"/>
      <c r="D27" s="1165"/>
      <c r="E27" s="1165"/>
      <c r="F27" s="1165"/>
      <c r="G27" s="1165"/>
      <c r="H27" s="1165"/>
      <c r="I27" s="1165"/>
      <c r="J27" s="1056"/>
      <c r="K27" s="1165"/>
    </row>
    <row r="28" spans="1:11" ht="27.95" customHeight="1">
      <c r="A28" s="1208"/>
      <c r="B28" s="1313" t="s">
        <v>213</v>
      </c>
      <c r="C28" s="1185"/>
      <c r="D28" s="1185"/>
      <c r="E28" s="1185"/>
      <c r="F28" s="1185"/>
      <c r="G28" s="1185"/>
      <c r="H28" s="1185"/>
      <c r="I28" s="1185"/>
      <c r="J28" s="1056"/>
      <c r="K28" s="1165"/>
    </row>
    <row r="29" spans="1:11">
      <c r="A29" s="1208"/>
      <c r="B29" s="1165"/>
      <c r="C29" s="1165"/>
      <c r="D29" s="1165"/>
      <c r="E29" s="1165"/>
      <c r="F29" s="1165"/>
      <c r="G29" s="1165"/>
      <c r="H29" s="1165"/>
      <c r="I29" s="1165"/>
      <c r="J29" s="1056"/>
      <c r="K29" s="1165"/>
    </row>
    <row r="30" spans="1:11">
      <c r="A30" s="1208"/>
      <c r="B30" s="1165"/>
      <c r="C30" s="1165"/>
      <c r="D30" s="1165"/>
      <c r="E30" s="1165"/>
      <c r="F30" s="1165"/>
      <c r="G30" s="1165"/>
      <c r="H30" s="1165"/>
      <c r="I30" s="1165"/>
      <c r="J30" s="1056"/>
      <c r="K30" s="1165"/>
    </row>
    <row r="31" spans="1:11" ht="23.25">
      <c r="A31" s="1208"/>
      <c r="B31" s="1313" t="s">
        <v>181</v>
      </c>
      <c r="C31" s="1185"/>
      <c r="D31" s="1185"/>
      <c r="E31" s="1185"/>
      <c r="F31" s="1185"/>
      <c r="G31" s="1185"/>
      <c r="H31" s="1185"/>
      <c r="I31" s="1185"/>
      <c r="J31" s="1056"/>
      <c r="K31" s="1165"/>
    </row>
    <row r="32" spans="1:11">
      <c r="A32" s="1208"/>
      <c r="B32" s="1165"/>
      <c r="C32" s="1165"/>
      <c r="D32" s="1165"/>
      <c r="E32" s="1165"/>
      <c r="F32" s="1165"/>
      <c r="G32" s="1165"/>
      <c r="H32" s="1165"/>
      <c r="I32" s="1165"/>
      <c r="J32" s="1056"/>
      <c r="K32" s="1165"/>
    </row>
    <row r="33" spans="1:11" ht="12" customHeight="1">
      <c r="A33" s="1208"/>
      <c r="B33" s="1165"/>
      <c r="C33" s="1165"/>
      <c r="D33" s="1165"/>
      <c r="E33" s="1165"/>
      <c r="F33" s="1165"/>
      <c r="G33" s="1165"/>
      <c r="H33" s="1165"/>
      <c r="I33" s="1165"/>
      <c r="J33" s="1056"/>
      <c r="K33" s="1165"/>
    </row>
    <row r="34" spans="1:11" ht="23.25">
      <c r="A34" s="1208"/>
      <c r="B34" s="1313" t="s">
        <v>182</v>
      </c>
      <c r="C34" s="1185"/>
      <c r="D34" s="1185"/>
      <c r="E34" s="1185"/>
      <c r="F34" s="1185"/>
      <c r="G34" s="1185"/>
      <c r="H34" s="1185"/>
      <c r="I34" s="1185"/>
      <c r="J34" s="1056"/>
      <c r="K34" s="1165"/>
    </row>
    <row r="35" spans="1:11" ht="9.9499999999999993" customHeight="1">
      <c r="A35" s="1208"/>
      <c r="B35" s="1165"/>
      <c r="C35" s="1165"/>
      <c r="D35" s="1165"/>
      <c r="E35" s="1165"/>
      <c r="F35" s="1165"/>
      <c r="G35" s="1165"/>
      <c r="H35" s="1165"/>
      <c r="I35" s="1165"/>
      <c r="J35" s="1056"/>
      <c r="K35" s="1165"/>
    </row>
    <row r="36" spans="1:11" ht="9.9499999999999993" customHeight="1">
      <c r="A36" s="1208"/>
      <c r="B36" s="1165"/>
      <c r="C36" s="1165"/>
      <c r="D36" s="1165"/>
      <c r="E36" s="1165"/>
      <c r="F36" s="1165"/>
      <c r="G36" s="1165"/>
      <c r="H36" s="1165"/>
      <c r="I36" s="1165"/>
      <c r="J36" s="1056"/>
      <c r="K36" s="1165"/>
    </row>
    <row r="37" spans="1:11">
      <c r="A37" s="1208"/>
      <c r="B37" s="1165"/>
      <c r="C37" s="1165"/>
      <c r="D37" s="1165"/>
      <c r="E37" s="1165"/>
      <c r="F37" s="1165"/>
      <c r="G37" s="1165"/>
      <c r="H37" s="1165"/>
      <c r="I37" s="1165"/>
      <c r="J37" s="1056"/>
      <c r="K37" s="1165"/>
    </row>
    <row r="38" spans="1:11" ht="15.75" thickBot="1">
      <c r="A38" s="1208"/>
      <c r="B38" s="1314"/>
      <c r="C38" s="1185"/>
      <c r="D38" s="1310"/>
      <c r="E38" s="1310"/>
      <c r="F38" s="1310"/>
      <c r="G38" s="1310"/>
      <c r="H38" s="1185"/>
      <c r="I38" s="1185"/>
      <c r="J38" s="1056"/>
      <c r="K38" s="1165"/>
    </row>
    <row r="39" spans="1:11" ht="9.9499999999999993" customHeight="1">
      <c r="A39" s="1208"/>
      <c r="B39" s="1165"/>
      <c r="C39" s="1165"/>
      <c r="D39" s="1165"/>
      <c r="E39" s="1165"/>
      <c r="F39" s="1165"/>
      <c r="G39" s="1165"/>
      <c r="H39" s="1165"/>
      <c r="I39" s="1165"/>
      <c r="J39" s="1056"/>
      <c r="K39" s="1165"/>
    </row>
    <row r="40" spans="1:11">
      <c r="A40" s="1208"/>
      <c r="B40" s="1315" t="s">
        <v>214</v>
      </c>
      <c r="C40" s="1165"/>
      <c r="D40" s="1165"/>
      <c r="E40" s="1165"/>
      <c r="F40" s="1165"/>
      <c r="G40" s="1165"/>
      <c r="H40" s="1165"/>
      <c r="I40" s="1165"/>
      <c r="J40" s="1056"/>
      <c r="K40" s="1165"/>
    </row>
    <row r="41" spans="1:11" ht="12" customHeight="1">
      <c r="A41" s="1208"/>
      <c r="B41" s="1316" t="s">
        <v>215</v>
      </c>
      <c r="C41" s="1316"/>
      <c r="D41" s="1165"/>
      <c r="E41" s="1165"/>
      <c r="F41" s="1165"/>
      <c r="G41" s="1165"/>
      <c r="H41" s="1165"/>
      <c r="I41" s="1165"/>
      <c r="J41" s="1056"/>
      <c r="K41" s="1165"/>
    </row>
    <row r="42" spans="1:11" ht="15" customHeight="1">
      <c r="A42" s="1208"/>
      <c r="B42" s="1317" t="s">
        <v>216</v>
      </c>
      <c r="C42" s="1317"/>
      <c r="D42" s="1317"/>
      <c r="E42" s="1317"/>
      <c r="F42" s="1185"/>
      <c r="G42" s="1185"/>
      <c r="H42" s="1185"/>
      <c r="I42" s="1185"/>
      <c r="J42" s="1056"/>
      <c r="K42" s="1165"/>
    </row>
    <row r="43" spans="1:11" ht="15" customHeight="1">
      <c r="A43" s="1208"/>
      <c r="B43" s="1317" t="s">
        <v>217</v>
      </c>
      <c r="C43" s="1317"/>
      <c r="D43" s="1317"/>
      <c r="E43" s="1317"/>
      <c r="F43" s="1185"/>
      <c r="G43" s="1185"/>
      <c r="H43" s="1185"/>
      <c r="I43" s="1185"/>
      <c r="J43" s="1056"/>
      <c r="K43" s="1165"/>
    </row>
    <row r="44" spans="1:11" ht="15" customHeight="1">
      <c r="A44" s="1208"/>
      <c r="B44" s="1317" t="s">
        <v>218</v>
      </c>
      <c r="C44" s="1317"/>
      <c r="D44" s="1317"/>
      <c r="E44" s="1317"/>
      <c r="F44" s="1185"/>
      <c r="G44" s="1185"/>
      <c r="H44" s="1185"/>
      <c r="I44" s="1185"/>
      <c r="J44" s="1056"/>
      <c r="K44" s="1165"/>
    </row>
    <row r="45" spans="1:11">
      <c r="A45" s="1208"/>
      <c r="B45" s="1165"/>
      <c r="C45" s="1165"/>
      <c r="D45" s="1165" t="s">
        <v>219</v>
      </c>
      <c r="E45" s="1165" t="s">
        <v>220</v>
      </c>
      <c r="F45" s="1165"/>
      <c r="G45" s="1165"/>
      <c r="H45" s="1165"/>
      <c r="I45" s="1165"/>
      <c r="J45" s="1056"/>
      <c r="K45" s="1165"/>
    </row>
    <row r="46" spans="1:11" ht="3.95" customHeight="1" thickBot="1">
      <c r="A46" s="1299"/>
      <c r="B46" s="1267"/>
      <c r="C46" s="1267"/>
      <c r="D46" s="1267"/>
      <c r="E46" s="1267"/>
      <c r="F46" s="1267"/>
      <c r="G46" s="1267"/>
      <c r="H46" s="1267"/>
      <c r="I46" s="1267"/>
      <c r="J46" s="1268"/>
      <c r="K46" s="1165"/>
    </row>
    <row r="47" spans="1:11" ht="13.9" customHeight="1">
      <c r="A47" s="1165"/>
      <c r="B47" s="1165"/>
      <c r="C47" s="1165"/>
      <c r="D47" s="1165"/>
      <c r="E47" s="1165"/>
      <c r="F47" s="1165"/>
      <c r="G47" s="1165"/>
      <c r="H47" s="1165"/>
      <c r="I47" s="1318" t="s">
        <v>221</v>
      </c>
      <c r="J47" s="1165"/>
      <c r="K47" s="1165"/>
    </row>
    <row r="48" spans="1:11">
      <c r="A48" s="1165"/>
      <c r="B48" s="1165"/>
      <c r="C48" s="1165"/>
      <c r="D48" s="1165"/>
      <c r="E48" s="1165"/>
      <c r="F48" s="1165"/>
      <c r="G48" s="1165"/>
      <c r="H48" s="1165"/>
      <c r="I48" s="1165"/>
      <c r="J48" s="1165"/>
      <c r="K48" s="1165"/>
    </row>
    <row r="49" spans="1:11">
      <c r="A49" s="1165"/>
    </row>
    <row r="50" spans="1:11">
      <c r="A50" s="1165"/>
    </row>
    <row r="51" spans="1:11">
      <c r="A51" s="1165"/>
    </row>
    <row r="52" spans="1:11">
      <c r="A52" s="1165"/>
    </row>
    <row r="53" spans="1:11">
      <c r="A53" s="1165"/>
    </row>
    <row r="54" spans="1:11">
      <c r="A54" s="1165"/>
      <c r="B54" s="1165"/>
      <c r="C54" s="1165"/>
      <c r="D54" s="1165"/>
      <c r="E54" s="1165"/>
      <c r="F54" s="1165"/>
      <c r="G54" s="1165"/>
      <c r="H54" s="1165"/>
      <c r="I54" s="1165"/>
      <c r="J54" s="1165"/>
      <c r="K54" s="1165"/>
    </row>
    <row r="55" spans="1:11">
      <c r="A55" s="1165"/>
      <c r="B55" s="1165"/>
      <c r="C55" s="1165"/>
      <c r="D55" s="1165"/>
      <c r="E55" s="1165"/>
      <c r="F55" s="1165"/>
      <c r="G55" s="1165"/>
      <c r="H55" s="1165"/>
      <c r="I55" s="1165"/>
      <c r="J55" s="1165"/>
      <c r="K55" s="1165"/>
    </row>
    <row r="56" spans="1:11">
      <c r="A56" s="1165"/>
      <c r="B56" s="1165"/>
      <c r="C56" s="1165"/>
      <c r="D56" s="1165"/>
      <c r="E56" s="1165"/>
      <c r="F56" s="1165"/>
      <c r="G56" s="1165"/>
      <c r="H56" s="1165"/>
      <c r="I56" s="1165"/>
      <c r="J56" s="1165"/>
      <c r="K56" s="1165"/>
    </row>
    <row r="57" spans="1:11">
      <c r="A57" s="1165"/>
      <c r="B57" s="1165"/>
      <c r="C57" s="1165"/>
      <c r="D57" s="1165"/>
      <c r="E57" s="1165"/>
      <c r="F57" s="1165"/>
      <c r="G57" s="1165"/>
      <c r="H57" s="1165"/>
      <c r="I57" s="1165"/>
      <c r="J57" s="1165"/>
      <c r="K57" s="1165"/>
    </row>
    <row r="58" spans="1:11">
      <c r="A58" s="1165"/>
      <c r="B58" s="1165"/>
      <c r="C58" s="1165"/>
      <c r="D58" s="1165"/>
      <c r="E58" s="1165"/>
      <c r="F58" s="1165"/>
      <c r="G58" s="1165"/>
      <c r="H58" s="1165"/>
      <c r="I58" s="1165"/>
      <c r="J58" s="1165"/>
      <c r="K58" s="1165"/>
    </row>
    <row r="59" spans="1:11">
      <c r="A59" s="1165"/>
      <c r="B59" s="1165"/>
      <c r="C59" s="1165"/>
      <c r="D59" s="1165"/>
      <c r="E59" s="1165"/>
      <c r="F59" s="1165"/>
      <c r="G59" s="1165"/>
      <c r="H59" s="1165"/>
      <c r="I59" s="1165"/>
      <c r="J59" s="1165"/>
      <c r="K59" s="1165"/>
    </row>
    <row r="60" spans="1:11">
      <c r="A60" s="1165"/>
      <c r="B60" s="1165"/>
      <c r="C60" s="1165"/>
      <c r="D60" s="1165"/>
      <c r="E60" s="1165"/>
      <c r="F60" s="1165"/>
      <c r="G60" s="1165"/>
      <c r="H60" s="1165"/>
      <c r="I60" s="1165"/>
      <c r="J60" s="1165"/>
      <c r="K60" s="1165"/>
    </row>
    <row r="61" spans="1:11">
      <c r="A61" s="1165"/>
      <c r="B61" s="1165"/>
      <c r="C61" s="1165"/>
      <c r="D61" s="1165"/>
      <c r="E61" s="1165"/>
      <c r="F61" s="1165"/>
      <c r="G61" s="1165"/>
      <c r="H61" s="1165"/>
      <c r="I61" s="1165"/>
      <c r="J61" s="1165"/>
      <c r="K61" s="1165"/>
    </row>
    <row r="62" spans="1:11">
      <c r="A62" s="1165"/>
      <c r="B62" s="1165"/>
      <c r="C62" s="1165"/>
      <c r="D62" s="1165"/>
      <c r="E62" s="1165"/>
      <c r="F62" s="1165"/>
      <c r="G62" s="1165"/>
      <c r="H62" s="1165"/>
      <c r="I62" s="1165"/>
      <c r="J62" s="1165"/>
      <c r="K62" s="1165"/>
    </row>
    <row r="63" spans="1:11">
      <c r="A63" s="1165"/>
      <c r="B63" s="1165"/>
      <c r="C63" s="1165"/>
      <c r="D63" s="1165"/>
      <c r="E63" s="1165"/>
      <c r="F63" s="1165"/>
      <c r="G63" s="1165"/>
      <c r="H63" s="1165"/>
      <c r="I63" s="1165"/>
      <c r="J63" s="1165"/>
      <c r="K63" s="1165"/>
    </row>
    <row r="64" spans="1:11">
      <c r="A64" s="1165"/>
      <c r="B64" s="1165"/>
      <c r="C64" s="1165"/>
      <c r="D64" s="1165"/>
      <c r="E64" s="1165"/>
      <c r="F64" s="1165"/>
      <c r="G64" s="1165"/>
      <c r="H64" s="1165"/>
      <c r="I64" s="1165"/>
      <c r="J64" s="1165"/>
      <c r="K64" s="1165"/>
    </row>
    <row r="65" spans="1:11">
      <c r="A65" s="1165"/>
      <c r="B65" s="1165"/>
      <c r="C65" s="1165"/>
      <c r="D65" s="1165"/>
      <c r="E65" s="1165"/>
      <c r="F65" s="1165"/>
      <c r="G65" s="1165"/>
      <c r="H65" s="1165"/>
      <c r="I65" s="1165"/>
      <c r="J65" s="1165"/>
      <c r="K65" s="1165"/>
    </row>
  </sheetData>
  <printOptions horizontalCentered="1" verticalCentered="1"/>
  <pageMargins left="0.5" right="0.5" top="0.5" bottom="0.5" header="0" footer="0"/>
  <pageSetup scale="97" orientation="portrait" r:id="rId1"/>
  <headerFooter alignWithMargins="0"/>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111"/>
  <sheetViews>
    <sheetView showGridLines="0" defaultGridColor="0" colorId="22" zoomScale="75" zoomScaleNormal="75" workbookViewId="0">
      <selection activeCell="E22" sqref="E22"/>
    </sheetView>
  </sheetViews>
  <sheetFormatPr defaultColWidth="9.77734375" defaultRowHeight="15"/>
  <cols>
    <col min="1" max="1" width="6.77734375" customWidth="1"/>
    <col min="2" max="2" width="40.77734375" customWidth="1"/>
    <col min="3" max="4" width="6.77734375" customWidth="1"/>
    <col min="5" max="5" width="40.77734375" customWidth="1"/>
    <col min="6" max="6" width="7.77734375" customWidth="1"/>
  </cols>
  <sheetData>
    <row r="1" spans="1:7" ht="15.95" customHeight="1" thickBot="1">
      <c r="A1" s="33" t="str">
        <f>'Data Sheet'!A48</f>
        <v>Annual Report of Frontier Telephone of Rochester, Inc.                                                     For the period ending December 31, 2015</v>
      </c>
      <c r="B1" s="34"/>
      <c r="C1" s="34"/>
      <c r="D1" s="34"/>
      <c r="E1" s="34"/>
      <c r="F1" s="34"/>
      <c r="G1" s="34"/>
    </row>
    <row r="2" spans="1:7" ht="15.95" customHeight="1">
      <c r="A2" s="35"/>
      <c r="B2" s="36"/>
      <c r="C2" s="36"/>
      <c r="D2" s="36"/>
      <c r="E2" s="36"/>
      <c r="F2" s="37"/>
      <c r="G2" s="34"/>
    </row>
    <row r="3" spans="1:7" ht="15.95" customHeight="1">
      <c r="A3" s="38" t="s">
        <v>222</v>
      </c>
      <c r="B3" s="39"/>
      <c r="C3" s="39"/>
      <c r="D3" s="39"/>
      <c r="E3" s="39"/>
      <c r="F3" s="40"/>
      <c r="G3" s="34"/>
    </row>
    <row r="4" spans="1:7" ht="15.95" customHeight="1">
      <c r="A4" s="41"/>
      <c r="B4" s="34"/>
      <c r="C4" s="34"/>
      <c r="D4" s="34"/>
      <c r="E4" s="34"/>
      <c r="F4" s="42"/>
      <c r="G4" s="34"/>
    </row>
    <row r="5" spans="1:7" ht="15.95" customHeight="1">
      <c r="A5" s="43" t="s">
        <v>223</v>
      </c>
      <c r="B5" s="44" t="s">
        <v>224</v>
      </c>
      <c r="C5" s="45" t="s">
        <v>225</v>
      </c>
      <c r="D5" s="46" t="s">
        <v>223</v>
      </c>
      <c r="E5" s="45" t="s">
        <v>224</v>
      </c>
      <c r="F5" s="47" t="s">
        <v>225</v>
      </c>
      <c r="G5" s="34"/>
    </row>
    <row r="6" spans="1:7" ht="15.95" customHeight="1">
      <c r="A6" s="48" t="s">
        <v>226</v>
      </c>
      <c r="B6" s="49" t="s">
        <v>227</v>
      </c>
      <c r="C6" s="50" t="s">
        <v>228</v>
      </c>
      <c r="D6" s="51" t="s">
        <v>226</v>
      </c>
      <c r="E6" s="50" t="s">
        <v>227</v>
      </c>
      <c r="F6" s="52" t="s">
        <v>228</v>
      </c>
      <c r="G6" s="34"/>
    </row>
    <row r="7" spans="1:7" ht="15.95" customHeight="1">
      <c r="A7" s="41"/>
      <c r="B7" s="53" t="s">
        <v>3</v>
      </c>
      <c r="C7" s="34"/>
      <c r="D7" s="54">
        <f>A50+1</f>
        <v>36</v>
      </c>
      <c r="E7" s="34" t="s">
        <v>229</v>
      </c>
      <c r="F7" s="55">
        <v>58</v>
      </c>
      <c r="G7" s="34"/>
    </row>
    <row r="8" spans="1:7" ht="15.95" customHeight="1">
      <c r="A8" s="56">
        <v>1</v>
      </c>
      <c r="B8" s="57" t="s">
        <v>230</v>
      </c>
      <c r="C8" s="58" t="s">
        <v>231</v>
      </c>
      <c r="D8" s="54">
        <f>D7+1</f>
        <v>37</v>
      </c>
      <c r="E8" s="34" t="s">
        <v>232</v>
      </c>
      <c r="F8" s="1286" t="s">
        <v>233</v>
      </c>
      <c r="G8" s="34"/>
    </row>
    <row r="9" spans="1:7" ht="15.95" customHeight="1">
      <c r="A9" s="56">
        <f t="shared" ref="A9:A14" si="0">A8+1</f>
        <v>2</v>
      </c>
      <c r="B9" s="57" t="s">
        <v>234</v>
      </c>
      <c r="C9" s="58" t="s">
        <v>235</v>
      </c>
      <c r="D9" s="54">
        <v>38</v>
      </c>
      <c r="E9" s="34" t="s">
        <v>236</v>
      </c>
      <c r="F9" s="61" t="s">
        <v>237</v>
      </c>
      <c r="G9" s="34"/>
    </row>
    <row r="10" spans="1:7" ht="15.95" customHeight="1">
      <c r="A10" s="56">
        <f t="shared" si="0"/>
        <v>3</v>
      </c>
      <c r="B10" s="57" t="s">
        <v>238</v>
      </c>
      <c r="C10" s="58" t="s">
        <v>239</v>
      </c>
      <c r="D10" s="54">
        <f>D9+1</f>
        <v>39</v>
      </c>
      <c r="E10" s="34" t="s">
        <v>232</v>
      </c>
      <c r="F10" s="55" t="s">
        <v>240</v>
      </c>
      <c r="G10" s="34"/>
    </row>
    <row r="11" spans="1:7" ht="15.95" customHeight="1">
      <c r="A11" s="56">
        <f t="shared" si="0"/>
        <v>4</v>
      </c>
      <c r="B11" s="57" t="s">
        <v>241</v>
      </c>
      <c r="C11" s="58" t="s">
        <v>242</v>
      </c>
      <c r="D11" s="54">
        <f>D10+1</f>
        <v>40</v>
      </c>
      <c r="E11" s="34" t="s">
        <v>232</v>
      </c>
      <c r="F11" s="55" t="s">
        <v>243</v>
      </c>
      <c r="G11" s="34"/>
    </row>
    <row r="12" spans="1:7" ht="15.95" customHeight="1">
      <c r="A12" s="56">
        <f t="shared" si="0"/>
        <v>5</v>
      </c>
      <c r="B12" s="57" t="s">
        <v>244</v>
      </c>
      <c r="C12" s="58" t="s">
        <v>245</v>
      </c>
      <c r="D12" s="54">
        <f>D11+1</f>
        <v>41</v>
      </c>
      <c r="E12" s="34" t="s">
        <v>246</v>
      </c>
      <c r="F12" s="59"/>
      <c r="G12" s="34"/>
    </row>
    <row r="13" spans="1:7" ht="15.95" customHeight="1">
      <c r="A13" s="56">
        <f t="shared" si="0"/>
        <v>6</v>
      </c>
      <c r="B13" s="57" t="s">
        <v>247</v>
      </c>
      <c r="C13" s="58" t="s">
        <v>248</v>
      </c>
      <c r="D13" s="54"/>
      <c r="E13" s="34" t="s">
        <v>249</v>
      </c>
      <c r="F13" s="55" t="s">
        <v>250</v>
      </c>
      <c r="G13" s="34"/>
    </row>
    <row r="14" spans="1:7" ht="15.95" customHeight="1">
      <c r="A14" s="56">
        <f t="shared" si="0"/>
        <v>7</v>
      </c>
      <c r="B14" s="57" t="s">
        <v>251</v>
      </c>
      <c r="C14" s="58" t="s">
        <v>252</v>
      </c>
      <c r="D14" s="54">
        <f>D12+1</f>
        <v>42</v>
      </c>
      <c r="E14" s="34" t="s">
        <v>253</v>
      </c>
      <c r="F14" s="55" t="s">
        <v>254</v>
      </c>
      <c r="G14" s="34"/>
    </row>
    <row r="15" spans="1:7" ht="15.95" customHeight="1">
      <c r="A15" s="56"/>
      <c r="B15" s="57"/>
      <c r="C15" s="1287"/>
      <c r="D15" s="54">
        <f>D14+1</f>
        <v>43</v>
      </c>
      <c r="E15" s="34" t="s">
        <v>255</v>
      </c>
      <c r="F15" s="61" t="s">
        <v>256</v>
      </c>
      <c r="G15" s="34"/>
    </row>
    <row r="16" spans="1:7" ht="15.95" customHeight="1">
      <c r="A16" s="56">
        <f>A14+1</f>
        <v>8</v>
      </c>
      <c r="B16" s="57" t="s">
        <v>257</v>
      </c>
      <c r="C16" s="58" t="s">
        <v>258</v>
      </c>
      <c r="D16" s="54">
        <f>D15+1</f>
        <v>44</v>
      </c>
      <c r="E16" s="34" t="s">
        <v>259</v>
      </c>
      <c r="F16" s="61" t="s">
        <v>260</v>
      </c>
      <c r="G16" s="34"/>
    </row>
    <row r="17" spans="1:7" ht="15.95" customHeight="1">
      <c r="A17" s="56"/>
      <c r="B17" s="57"/>
      <c r="C17" s="1287"/>
      <c r="D17" s="54">
        <f>D16+1</f>
        <v>45</v>
      </c>
      <c r="E17" s="34" t="s">
        <v>261</v>
      </c>
      <c r="F17" s="61" t="s">
        <v>262</v>
      </c>
      <c r="G17" s="34"/>
    </row>
    <row r="18" spans="1:7" ht="15.95" customHeight="1">
      <c r="A18" s="56"/>
      <c r="B18" s="53" t="s">
        <v>263</v>
      </c>
      <c r="C18" s="1288"/>
      <c r="D18" s="54">
        <f>D17+1</f>
        <v>46</v>
      </c>
      <c r="E18" s="34" t="s">
        <v>264</v>
      </c>
      <c r="F18" s="61">
        <v>72</v>
      </c>
      <c r="G18" s="34"/>
    </row>
    <row r="19" spans="1:7" ht="15.95" customHeight="1">
      <c r="A19" s="56">
        <f>A16+1</f>
        <v>9</v>
      </c>
      <c r="B19" s="57" t="s">
        <v>265</v>
      </c>
      <c r="C19" s="1288"/>
      <c r="D19" s="54">
        <f>D18+1</f>
        <v>47</v>
      </c>
      <c r="E19" s="34" t="s">
        <v>266</v>
      </c>
      <c r="F19" s="64"/>
      <c r="G19" s="34"/>
    </row>
    <row r="20" spans="1:7" ht="15.95" customHeight="1">
      <c r="A20" s="56"/>
      <c r="B20" s="57" t="s">
        <v>267</v>
      </c>
      <c r="C20" s="63" t="s">
        <v>268</v>
      </c>
      <c r="D20" s="60"/>
      <c r="E20" s="34" t="s">
        <v>269</v>
      </c>
      <c r="F20" s="61">
        <v>73</v>
      </c>
      <c r="G20" s="34"/>
    </row>
    <row r="21" spans="1:7" ht="15.95" customHeight="1">
      <c r="A21" s="56">
        <f>A19+1</f>
        <v>10</v>
      </c>
      <c r="B21" s="57" t="s">
        <v>270</v>
      </c>
      <c r="C21" s="58" t="s">
        <v>271</v>
      </c>
      <c r="D21" s="54">
        <f>D19+1</f>
        <v>48</v>
      </c>
      <c r="E21" s="34" t="s">
        <v>272</v>
      </c>
      <c r="F21" s="61">
        <v>74</v>
      </c>
      <c r="G21" s="34"/>
    </row>
    <row r="22" spans="1:7" ht="15.95" customHeight="1">
      <c r="A22" s="56">
        <f>A21+1</f>
        <v>11</v>
      </c>
      <c r="B22" s="57" t="s">
        <v>273</v>
      </c>
      <c r="C22" s="58" t="s">
        <v>274</v>
      </c>
      <c r="D22" s="54">
        <f>D21+1</f>
        <v>49</v>
      </c>
      <c r="E22" s="34" t="s">
        <v>275</v>
      </c>
      <c r="F22" s="61">
        <v>75</v>
      </c>
      <c r="G22" s="34"/>
    </row>
    <row r="23" spans="1:7" ht="15.95" customHeight="1">
      <c r="A23" s="56">
        <f>A22+1</f>
        <v>12</v>
      </c>
      <c r="B23" s="57" t="s">
        <v>276</v>
      </c>
      <c r="C23" s="58" t="s">
        <v>277</v>
      </c>
      <c r="D23" s="54">
        <f>D22+1</f>
        <v>50</v>
      </c>
      <c r="E23" s="34" t="s">
        <v>278</v>
      </c>
      <c r="F23" s="61">
        <v>76</v>
      </c>
      <c r="G23" s="34"/>
    </row>
    <row r="24" spans="1:7" ht="15.95" customHeight="1">
      <c r="A24" s="56">
        <f>A23+1</f>
        <v>13</v>
      </c>
      <c r="B24" s="57" t="s">
        <v>279</v>
      </c>
      <c r="C24" s="58" t="s">
        <v>280</v>
      </c>
      <c r="D24" s="54">
        <f>D23+1</f>
        <v>51</v>
      </c>
      <c r="E24" s="34" t="s">
        <v>281</v>
      </c>
      <c r="F24" s="1289">
        <v>0</v>
      </c>
      <c r="G24" s="34"/>
    </row>
    <row r="25" spans="1:7" ht="15.95" customHeight="1">
      <c r="A25" s="56">
        <f>A24+1</f>
        <v>14</v>
      </c>
      <c r="B25" s="57" t="s">
        <v>282</v>
      </c>
      <c r="C25" s="58" t="s">
        <v>283</v>
      </c>
      <c r="D25" s="60" t="s">
        <v>284</v>
      </c>
      <c r="E25" s="34" t="s">
        <v>285</v>
      </c>
      <c r="F25" s="61">
        <v>77</v>
      </c>
      <c r="G25" s="34"/>
    </row>
    <row r="26" spans="1:7" ht="15.95" customHeight="1">
      <c r="A26" s="56">
        <f>A25+1</f>
        <v>15</v>
      </c>
      <c r="B26" s="57" t="s">
        <v>286</v>
      </c>
      <c r="C26" s="58">
        <v>26</v>
      </c>
      <c r="D26" s="54">
        <f>D24+1</f>
        <v>52</v>
      </c>
      <c r="E26" s="34" t="s">
        <v>232</v>
      </c>
      <c r="F26" s="61">
        <v>78</v>
      </c>
      <c r="G26" s="34"/>
    </row>
    <row r="27" spans="1:7" ht="15.95" customHeight="1">
      <c r="A27" s="56" t="s">
        <v>287</v>
      </c>
      <c r="B27" s="57" t="s">
        <v>286</v>
      </c>
      <c r="C27" s="58">
        <v>27</v>
      </c>
      <c r="D27" s="54">
        <f>D26+1</f>
        <v>53</v>
      </c>
      <c r="E27" s="34" t="s">
        <v>288</v>
      </c>
      <c r="F27" s="61" t="s">
        <v>289</v>
      </c>
      <c r="G27" s="34"/>
    </row>
    <row r="28" spans="1:7" ht="15.95" customHeight="1">
      <c r="A28" s="56">
        <v>16</v>
      </c>
      <c r="B28" s="57" t="s">
        <v>286</v>
      </c>
      <c r="C28" s="1287">
        <v>28</v>
      </c>
      <c r="D28" s="54">
        <f>D27+1</f>
        <v>54</v>
      </c>
      <c r="E28" s="34" t="s">
        <v>290</v>
      </c>
      <c r="F28" s="61" t="s">
        <v>291</v>
      </c>
      <c r="G28" s="34"/>
    </row>
    <row r="29" spans="1:7" ht="15.95" customHeight="1">
      <c r="A29" s="56">
        <f t="shared" ref="A29:A36" si="1">A28+1</f>
        <v>17</v>
      </c>
      <c r="B29" s="57" t="s">
        <v>286</v>
      </c>
      <c r="C29" s="58" t="s">
        <v>292</v>
      </c>
      <c r="D29" s="54">
        <f>D28+1</f>
        <v>55</v>
      </c>
      <c r="E29" s="34" t="s">
        <v>293</v>
      </c>
      <c r="F29" s="64"/>
      <c r="G29" s="34"/>
    </row>
    <row r="30" spans="1:7" ht="15.95" customHeight="1">
      <c r="A30" s="56">
        <f t="shared" si="1"/>
        <v>18</v>
      </c>
      <c r="B30" s="57" t="s">
        <v>294</v>
      </c>
      <c r="C30" s="63" t="s">
        <v>295</v>
      </c>
      <c r="D30" s="54"/>
      <c r="E30" s="34" t="s">
        <v>296</v>
      </c>
      <c r="F30" s="61" t="s">
        <v>297</v>
      </c>
      <c r="G30" s="34"/>
    </row>
    <row r="31" spans="1:7" ht="15.95" customHeight="1">
      <c r="A31" s="56">
        <f t="shared" si="1"/>
        <v>19</v>
      </c>
      <c r="B31" s="57" t="s">
        <v>298</v>
      </c>
      <c r="C31" s="63" t="s">
        <v>299</v>
      </c>
      <c r="D31" s="54">
        <f>D29+1</f>
        <v>56</v>
      </c>
      <c r="E31" s="34" t="s">
        <v>300</v>
      </c>
      <c r="F31" s="61" t="s">
        <v>301</v>
      </c>
      <c r="G31" s="34"/>
    </row>
    <row r="32" spans="1:7" ht="15.95" customHeight="1">
      <c r="A32" s="56">
        <f t="shared" si="1"/>
        <v>20</v>
      </c>
      <c r="B32" s="57" t="s">
        <v>302</v>
      </c>
      <c r="C32" s="63" t="s">
        <v>303</v>
      </c>
      <c r="D32" s="54">
        <f>D31+1</f>
        <v>57</v>
      </c>
      <c r="E32" s="34" t="s">
        <v>304</v>
      </c>
      <c r="F32" s="61">
        <v>89</v>
      </c>
      <c r="G32" s="34"/>
    </row>
    <row r="33" spans="1:7" ht="15.95" customHeight="1">
      <c r="A33" s="56">
        <f t="shared" si="1"/>
        <v>21</v>
      </c>
      <c r="B33" s="57" t="s">
        <v>286</v>
      </c>
      <c r="C33" s="1288">
        <v>36</v>
      </c>
      <c r="D33" s="54">
        <f>D32+1</f>
        <v>58</v>
      </c>
      <c r="E33" s="34" t="s">
        <v>286</v>
      </c>
      <c r="F33" s="61">
        <v>90</v>
      </c>
      <c r="G33" s="34"/>
    </row>
    <row r="34" spans="1:7" ht="15.95" customHeight="1">
      <c r="A34" s="56">
        <f t="shared" si="1"/>
        <v>22</v>
      </c>
      <c r="B34" s="57" t="s">
        <v>286</v>
      </c>
      <c r="C34" s="1288">
        <v>37</v>
      </c>
      <c r="D34" s="54">
        <f>D33+1</f>
        <v>59</v>
      </c>
      <c r="E34" s="34" t="s">
        <v>305</v>
      </c>
      <c r="F34" s="64"/>
      <c r="G34" s="34"/>
    </row>
    <row r="35" spans="1:7" ht="15.95" customHeight="1">
      <c r="A35" s="56">
        <f t="shared" si="1"/>
        <v>23</v>
      </c>
      <c r="B35" s="57" t="s">
        <v>286</v>
      </c>
      <c r="C35" s="1288">
        <v>38</v>
      </c>
      <c r="D35" s="54"/>
      <c r="E35" s="34" t="s">
        <v>306</v>
      </c>
      <c r="F35" s="958"/>
      <c r="G35" s="34"/>
    </row>
    <row r="36" spans="1:7" ht="15.95" customHeight="1">
      <c r="A36" s="56">
        <f t="shared" si="1"/>
        <v>24</v>
      </c>
      <c r="B36" s="57" t="s">
        <v>307</v>
      </c>
      <c r="C36" s="1288"/>
      <c r="D36" s="54"/>
      <c r="E36" s="34" t="s">
        <v>308</v>
      </c>
      <c r="F36" s="61">
        <v>91</v>
      </c>
      <c r="G36" s="34"/>
    </row>
    <row r="37" spans="1:7" ht="15.95" customHeight="1">
      <c r="B37" s="57" t="s">
        <v>309</v>
      </c>
      <c r="C37" s="63" t="s">
        <v>310</v>
      </c>
      <c r="D37" s="54"/>
      <c r="E37" s="34"/>
      <c r="F37" s="61"/>
      <c r="G37" s="34"/>
    </row>
    <row r="38" spans="1:7" ht="15.95" customHeight="1">
      <c r="A38" s="56">
        <f>A36+1</f>
        <v>25</v>
      </c>
      <c r="B38" s="57" t="s">
        <v>286</v>
      </c>
      <c r="C38" s="63" t="s">
        <v>311</v>
      </c>
      <c r="D38" s="54"/>
      <c r="E38" s="34"/>
      <c r="F38" s="64"/>
      <c r="G38" s="34"/>
    </row>
    <row r="39" spans="1:7" ht="15.95" customHeight="1">
      <c r="A39" s="56">
        <f>A38+1</f>
        <v>26</v>
      </c>
      <c r="B39" s="57" t="s">
        <v>286</v>
      </c>
      <c r="C39" s="63" t="s">
        <v>312</v>
      </c>
      <c r="D39" s="66"/>
      <c r="E39" s="34"/>
      <c r="F39" s="64"/>
      <c r="G39" s="34"/>
    </row>
    <row r="40" spans="1:7" ht="15.95" customHeight="1">
      <c r="A40" s="56">
        <f>A39+1</f>
        <v>27</v>
      </c>
      <c r="B40" s="57" t="s">
        <v>313</v>
      </c>
      <c r="C40" s="63" t="s">
        <v>314</v>
      </c>
      <c r="D40" s="66"/>
      <c r="E40" s="67" t="s">
        <v>315</v>
      </c>
      <c r="F40" s="64"/>
      <c r="G40" s="41"/>
    </row>
    <row r="41" spans="1:7" ht="15.95" customHeight="1">
      <c r="A41" s="56">
        <f>A40+1</f>
        <v>28</v>
      </c>
      <c r="B41" s="57" t="s">
        <v>316</v>
      </c>
      <c r="C41" s="1288"/>
      <c r="D41" s="54">
        <v>60</v>
      </c>
      <c r="E41" s="34" t="s">
        <v>232</v>
      </c>
      <c r="F41" s="61">
        <v>92</v>
      </c>
      <c r="G41" s="34"/>
    </row>
    <row r="42" spans="1:7" ht="15.95" customHeight="1">
      <c r="A42" s="65"/>
      <c r="B42" s="57" t="s">
        <v>317</v>
      </c>
      <c r="C42" s="63" t="s">
        <v>318</v>
      </c>
      <c r="D42" s="54">
        <f>D41+1</f>
        <v>61</v>
      </c>
      <c r="E42" s="34" t="s">
        <v>319</v>
      </c>
      <c r="F42" s="61">
        <v>93</v>
      </c>
      <c r="G42" s="34"/>
    </row>
    <row r="43" spans="1:7" ht="15.95" customHeight="1">
      <c r="A43" s="56">
        <f>A41+1</f>
        <v>29</v>
      </c>
      <c r="B43" s="57" t="s">
        <v>286</v>
      </c>
      <c r="C43" s="1288">
        <v>48</v>
      </c>
      <c r="D43" s="54">
        <f>D42+1</f>
        <v>62</v>
      </c>
      <c r="E43" s="34" t="s">
        <v>232</v>
      </c>
      <c r="F43" s="61">
        <v>94</v>
      </c>
      <c r="G43" s="34"/>
    </row>
    <row r="44" spans="1:7" ht="15.95" customHeight="1">
      <c r="A44" s="56" t="s">
        <v>320</v>
      </c>
      <c r="B44" s="57" t="s">
        <v>286</v>
      </c>
      <c r="C44" s="63" t="s">
        <v>321</v>
      </c>
      <c r="D44" s="54">
        <f>D43+1</f>
        <v>63</v>
      </c>
      <c r="E44" s="34" t="s">
        <v>232</v>
      </c>
      <c r="F44" s="61">
        <v>95</v>
      </c>
      <c r="G44" s="34"/>
    </row>
    <row r="45" spans="1:7" ht="15.95" customHeight="1">
      <c r="A45" s="65">
        <f>A43+1</f>
        <v>30</v>
      </c>
      <c r="B45" s="57" t="s">
        <v>322</v>
      </c>
      <c r="C45" s="58" t="s">
        <v>323</v>
      </c>
      <c r="D45" s="54">
        <f>D44+1</f>
        <v>64</v>
      </c>
      <c r="E45" s="34" t="s">
        <v>232</v>
      </c>
      <c r="F45" s="61">
        <v>96</v>
      </c>
      <c r="G45" s="34"/>
    </row>
    <row r="46" spans="1:7" ht="15.95" customHeight="1">
      <c r="A46" s="56">
        <f>A45+1</f>
        <v>31</v>
      </c>
      <c r="B46" s="57" t="s">
        <v>324</v>
      </c>
      <c r="C46" s="58" t="s">
        <v>325</v>
      </c>
      <c r="D46" s="54">
        <v>65</v>
      </c>
      <c r="E46" s="34" t="s">
        <v>326</v>
      </c>
      <c r="F46" s="64"/>
      <c r="G46" s="34"/>
    </row>
    <row r="47" spans="1:7" ht="15.95" customHeight="1">
      <c r="A47" s="56">
        <f>A46+1</f>
        <v>32</v>
      </c>
      <c r="B47" s="57" t="s">
        <v>327</v>
      </c>
      <c r="C47" s="63" t="s">
        <v>328</v>
      </c>
      <c r="D47" s="60"/>
      <c r="E47" s="34" t="s">
        <v>329</v>
      </c>
      <c r="F47" s="61">
        <v>97</v>
      </c>
      <c r="G47" s="34"/>
    </row>
    <row r="48" spans="1:7" ht="15.95" customHeight="1">
      <c r="A48" s="56">
        <f>A47+1</f>
        <v>33</v>
      </c>
      <c r="B48" s="57" t="s">
        <v>330</v>
      </c>
      <c r="C48" s="58" t="s">
        <v>331</v>
      </c>
      <c r="D48" s="60"/>
      <c r="E48" s="34"/>
      <c r="F48" s="61"/>
      <c r="G48" s="34"/>
    </row>
    <row r="49" spans="1:7" ht="15.95" customHeight="1">
      <c r="A49" s="56">
        <f>A48+1</f>
        <v>34</v>
      </c>
      <c r="B49" s="57" t="s">
        <v>286</v>
      </c>
      <c r="C49" s="63" t="s">
        <v>332</v>
      </c>
      <c r="D49" s="60"/>
      <c r="E49" s="34"/>
      <c r="F49" s="61"/>
      <c r="G49" s="34"/>
    </row>
    <row r="50" spans="1:7" ht="15.95" customHeight="1">
      <c r="A50" s="56">
        <f>A49+1</f>
        <v>35</v>
      </c>
      <c r="B50" s="57" t="s">
        <v>286</v>
      </c>
      <c r="C50" s="63" t="s">
        <v>333</v>
      </c>
      <c r="D50" s="60"/>
      <c r="E50" s="34"/>
      <c r="F50" s="64"/>
      <c r="G50" s="34"/>
    </row>
    <row r="51" spans="1:7" ht="15.95" customHeight="1" thickBot="1">
      <c r="A51" s="68"/>
      <c r="B51" s="69"/>
      <c r="C51" s="70"/>
      <c r="D51" s="71"/>
      <c r="E51" s="72"/>
      <c r="F51" s="73"/>
      <c r="G51" s="34"/>
    </row>
    <row r="52" spans="1:7" ht="15.95" customHeight="1">
      <c r="A52" s="34"/>
      <c r="B52" s="34"/>
      <c r="C52" s="34"/>
      <c r="D52" s="34"/>
      <c r="E52" s="34"/>
      <c r="F52" s="63" t="s">
        <v>334</v>
      </c>
      <c r="G52" s="34"/>
    </row>
    <row r="67" spans="1:7">
      <c r="A67" s="62"/>
      <c r="B67" s="34"/>
      <c r="C67" s="34"/>
      <c r="D67" s="62"/>
      <c r="E67" s="34"/>
      <c r="F67" s="62"/>
      <c r="G67" s="34"/>
    </row>
    <row r="68" spans="1:7">
      <c r="A68" s="34"/>
      <c r="B68" s="34"/>
      <c r="C68" s="34"/>
      <c r="D68" s="34"/>
      <c r="E68" s="34"/>
      <c r="F68" s="34"/>
      <c r="G68" s="34"/>
    </row>
    <row r="69" spans="1:7">
      <c r="A69" s="34"/>
      <c r="B69" s="34"/>
      <c r="C69" s="34"/>
      <c r="D69" s="34"/>
      <c r="E69" s="34"/>
      <c r="F69" s="34"/>
      <c r="G69" s="34"/>
    </row>
    <row r="70" spans="1:7">
      <c r="A70" s="34"/>
      <c r="B70" s="34"/>
      <c r="C70" s="34"/>
      <c r="D70" s="62"/>
      <c r="E70" s="34"/>
      <c r="F70" s="62"/>
      <c r="G70" s="34"/>
    </row>
    <row r="71" spans="1:7">
      <c r="A71" s="62"/>
      <c r="B71" s="34"/>
      <c r="C71" s="62"/>
      <c r="D71" s="62"/>
      <c r="E71" s="34"/>
      <c r="F71" s="62"/>
      <c r="G71" s="34"/>
    </row>
    <row r="72" spans="1:7">
      <c r="A72" s="62"/>
      <c r="B72" s="34"/>
      <c r="C72" s="34"/>
      <c r="D72" s="62"/>
      <c r="E72" s="34"/>
      <c r="F72" s="62"/>
      <c r="G72" s="34"/>
    </row>
    <row r="73" spans="1:7">
      <c r="A73" s="62"/>
      <c r="B73" s="34"/>
      <c r="C73" s="62"/>
      <c r="D73" s="34"/>
      <c r="E73" s="34"/>
      <c r="F73" s="34"/>
      <c r="G73" s="34"/>
    </row>
    <row r="74" spans="1:7">
      <c r="A74" s="62"/>
      <c r="B74" s="34"/>
      <c r="C74" s="62"/>
      <c r="D74" s="34"/>
      <c r="E74" s="34"/>
      <c r="F74" s="34"/>
      <c r="G74" s="34"/>
    </row>
    <row r="75" spans="1:7">
      <c r="A75" s="62"/>
      <c r="B75" s="34"/>
      <c r="C75" s="34"/>
      <c r="D75" s="34"/>
      <c r="E75" s="34"/>
      <c r="F75" s="34"/>
      <c r="G75" s="34"/>
    </row>
    <row r="76" spans="1:7">
      <c r="A76" s="34"/>
      <c r="B76" s="34"/>
      <c r="C76" s="62"/>
      <c r="D76" s="34"/>
      <c r="E76" s="34"/>
      <c r="F76" s="34"/>
      <c r="G76" s="34"/>
    </row>
    <row r="77" spans="1:7">
      <c r="A77" s="62"/>
      <c r="B77" s="34"/>
      <c r="C77" s="62"/>
      <c r="D77" s="34"/>
      <c r="E77" s="34"/>
      <c r="F77" s="34"/>
      <c r="G77" s="34"/>
    </row>
    <row r="78" spans="1:7">
      <c r="A78" s="62"/>
      <c r="B78" s="34"/>
      <c r="C78" s="62"/>
      <c r="D78" s="34"/>
      <c r="E78" s="34"/>
      <c r="F78" s="34"/>
      <c r="G78" s="34"/>
    </row>
    <row r="79" spans="1:7">
      <c r="A79" s="62"/>
      <c r="B79" s="34"/>
      <c r="C79" s="34"/>
      <c r="D79" s="34"/>
      <c r="E79" s="34"/>
      <c r="F79" s="34"/>
      <c r="G79" s="34"/>
    </row>
    <row r="80" spans="1:7">
      <c r="A80" s="34"/>
      <c r="B80" s="34"/>
      <c r="C80" s="62"/>
      <c r="D80" s="34"/>
      <c r="E80" s="34"/>
      <c r="F80" s="34"/>
      <c r="G80" s="34"/>
    </row>
    <row r="81" spans="1:7">
      <c r="A81" s="62"/>
      <c r="B81" s="34"/>
      <c r="C81" s="62"/>
      <c r="D81" s="34"/>
      <c r="E81" s="34"/>
      <c r="F81" s="34"/>
      <c r="G81" s="34"/>
    </row>
    <row r="82" spans="1:7">
      <c r="A82" s="62"/>
      <c r="B82" s="34"/>
      <c r="C82" s="62"/>
      <c r="D82" s="34"/>
      <c r="E82" s="34"/>
      <c r="F82" s="34"/>
      <c r="G82" s="34"/>
    </row>
    <row r="83" spans="1:7">
      <c r="A83" s="62"/>
      <c r="B83" s="34"/>
      <c r="C83" s="62"/>
      <c r="D83" s="34"/>
      <c r="E83" s="34"/>
      <c r="F83" s="34"/>
      <c r="G83" s="34"/>
    </row>
    <row r="84" spans="1:7">
      <c r="A84" s="62"/>
      <c r="B84" s="34"/>
      <c r="C84" s="62"/>
      <c r="D84" s="34"/>
      <c r="E84" s="34"/>
      <c r="F84" s="34"/>
      <c r="G84" s="34"/>
    </row>
    <row r="85" spans="1:7">
      <c r="A85" s="62"/>
      <c r="B85" s="34"/>
      <c r="C85" s="62"/>
      <c r="D85" s="34"/>
      <c r="E85" s="34"/>
      <c r="F85" s="34"/>
      <c r="G85" s="34"/>
    </row>
    <row r="86" spans="1:7">
      <c r="A86" s="62"/>
      <c r="B86" s="34"/>
      <c r="C86" s="62"/>
      <c r="D86" s="34"/>
      <c r="E86" s="34"/>
      <c r="F86" s="34"/>
      <c r="G86" s="34"/>
    </row>
    <row r="87" spans="1:7">
      <c r="A87" s="62"/>
      <c r="B87" s="34"/>
      <c r="C87" s="62"/>
      <c r="D87" s="34"/>
      <c r="E87" s="34"/>
      <c r="F87" s="34"/>
      <c r="G87" s="34"/>
    </row>
    <row r="88" spans="1:7">
      <c r="A88" s="62"/>
      <c r="B88" s="34"/>
      <c r="C88" s="62"/>
      <c r="D88" s="34"/>
      <c r="E88" s="34"/>
      <c r="F88" s="34"/>
      <c r="G88" s="34"/>
    </row>
    <row r="89" spans="1:7">
      <c r="A89" s="62"/>
      <c r="B89" s="34"/>
      <c r="C89" s="62"/>
      <c r="D89" s="34"/>
      <c r="E89" s="34"/>
      <c r="F89" s="34"/>
      <c r="G89" s="34"/>
    </row>
    <row r="90" spans="1:7">
      <c r="A90" s="62"/>
      <c r="B90" s="34"/>
      <c r="C90" s="34"/>
      <c r="D90" s="34"/>
      <c r="E90" s="34"/>
      <c r="F90" s="34"/>
      <c r="G90" s="34"/>
    </row>
    <row r="91" spans="1:7">
      <c r="A91" s="62"/>
      <c r="B91" s="34"/>
      <c r="C91" s="34"/>
      <c r="D91" s="34"/>
      <c r="E91" s="34"/>
      <c r="F91" s="34"/>
      <c r="G91" s="34"/>
    </row>
    <row r="92" spans="1:7">
      <c r="A92" s="34"/>
      <c r="B92" s="34"/>
      <c r="C92" s="34"/>
      <c r="D92" s="34"/>
      <c r="E92" s="34"/>
      <c r="F92" s="34"/>
      <c r="G92" s="34"/>
    </row>
    <row r="93" spans="1:7">
      <c r="A93" s="34"/>
      <c r="B93" s="34"/>
      <c r="C93" s="34"/>
      <c r="D93" s="34"/>
      <c r="E93" s="34"/>
      <c r="F93" s="34"/>
      <c r="G93" s="34"/>
    </row>
    <row r="94" spans="1:7">
      <c r="A94" s="62"/>
      <c r="B94" s="34"/>
      <c r="C94" s="62"/>
      <c r="D94" s="34"/>
      <c r="E94" s="34"/>
      <c r="F94" s="34"/>
      <c r="G94" s="34"/>
    </row>
    <row r="95" spans="1:7">
      <c r="A95" s="62"/>
      <c r="B95" s="34"/>
      <c r="C95" s="34"/>
      <c r="D95" s="34"/>
      <c r="E95" s="34"/>
      <c r="F95" s="34"/>
      <c r="G95" s="34"/>
    </row>
    <row r="96" spans="1:7">
      <c r="A96" s="34"/>
      <c r="B96" s="34"/>
      <c r="C96" s="62"/>
      <c r="D96" s="34"/>
      <c r="E96" s="34"/>
      <c r="F96" s="34"/>
      <c r="G96" s="34"/>
    </row>
    <row r="97" spans="1:7">
      <c r="A97" s="62"/>
      <c r="B97" s="34"/>
      <c r="C97" s="34"/>
      <c r="D97" s="34"/>
      <c r="E97" s="34"/>
      <c r="F97" s="34"/>
      <c r="G97" s="34"/>
    </row>
    <row r="98" spans="1:7">
      <c r="A98" s="34"/>
      <c r="B98" s="34"/>
      <c r="C98" s="34"/>
      <c r="D98" s="34"/>
      <c r="E98" s="34"/>
      <c r="F98" s="34"/>
      <c r="G98" s="34"/>
    </row>
    <row r="99" spans="1:7">
      <c r="A99" s="62"/>
      <c r="B99" s="34"/>
      <c r="C99" s="34"/>
      <c r="D99" s="34"/>
      <c r="E99" s="34"/>
      <c r="F99" s="34"/>
      <c r="G99" s="34"/>
    </row>
    <row r="100" spans="1:7">
      <c r="A100" s="62"/>
      <c r="B100" s="34"/>
      <c r="C100" s="62"/>
      <c r="D100" s="34"/>
      <c r="E100" s="34"/>
      <c r="F100" s="34"/>
      <c r="G100" s="34"/>
    </row>
    <row r="101" spans="1:7">
      <c r="A101" s="34"/>
      <c r="B101" s="34"/>
      <c r="C101" s="34"/>
      <c r="D101" s="34"/>
      <c r="E101" s="34"/>
      <c r="F101" s="34"/>
      <c r="G101" s="34"/>
    </row>
    <row r="102" spans="1:7">
      <c r="A102" s="34"/>
      <c r="B102" s="34"/>
      <c r="C102" s="34"/>
      <c r="D102" s="34"/>
      <c r="E102" s="34"/>
      <c r="F102" s="34"/>
      <c r="G102" s="34"/>
    </row>
    <row r="103" spans="1:7">
      <c r="A103" s="34"/>
      <c r="B103" s="34"/>
      <c r="C103" s="34"/>
      <c r="D103" s="34"/>
      <c r="E103" s="34"/>
      <c r="F103" s="34"/>
      <c r="G103" s="34"/>
    </row>
    <row r="104" spans="1:7">
      <c r="A104" s="62"/>
      <c r="B104" s="34"/>
      <c r="C104" s="62"/>
      <c r="D104" s="34"/>
      <c r="E104" s="34"/>
      <c r="F104" s="34"/>
      <c r="G104" s="34"/>
    </row>
    <row r="105" spans="1:7">
      <c r="A105" s="62"/>
      <c r="B105" s="34"/>
      <c r="C105" s="34"/>
      <c r="D105" s="34"/>
      <c r="E105" s="34"/>
      <c r="F105" s="34"/>
      <c r="G105" s="34"/>
    </row>
    <row r="106" spans="1:7">
      <c r="A106" s="62"/>
      <c r="B106" s="34"/>
      <c r="C106" s="34"/>
      <c r="D106" s="34"/>
      <c r="E106" s="34"/>
      <c r="F106" s="34"/>
      <c r="G106" s="34"/>
    </row>
    <row r="107" spans="1:7">
      <c r="A107" s="62"/>
      <c r="B107" s="34"/>
      <c r="C107" s="62"/>
      <c r="D107" s="34"/>
      <c r="E107" s="34"/>
      <c r="F107" s="34"/>
      <c r="G107" s="34"/>
    </row>
    <row r="108" spans="1:7">
      <c r="A108" s="62"/>
      <c r="B108" s="34"/>
      <c r="C108" s="62"/>
      <c r="D108" s="34"/>
      <c r="E108" s="34"/>
      <c r="F108" s="34"/>
      <c r="G108" s="34"/>
    </row>
    <row r="109" spans="1:7">
      <c r="A109" s="62"/>
      <c r="B109" s="34"/>
      <c r="C109" s="34"/>
      <c r="D109" s="34"/>
      <c r="E109" s="34"/>
      <c r="F109" s="34"/>
      <c r="G109" s="34"/>
    </row>
    <row r="110" spans="1:7">
      <c r="A110" s="34"/>
      <c r="B110" s="34"/>
      <c r="C110" s="62"/>
      <c r="D110" s="34"/>
      <c r="E110" s="34"/>
      <c r="F110" s="34"/>
      <c r="G110" s="34"/>
    </row>
    <row r="111" spans="1:7">
      <c r="A111" s="34"/>
      <c r="B111" s="34"/>
      <c r="C111" s="34"/>
      <c r="D111" s="34"/>
      <c r="E111" s="34"/>
      <c r="F111" s="34"/>
      <c r="G111" s="34"/>
    </row>
  </sheetData>
  <printOptions horizontalCentered="1" verticalCentered="1"/>
  <pageMargins left="0.5" right="0.5" top="0.5" bottom="0.5" header="0" footer="0"/>
  <pageSetup scale="67" orientation="portrait" r:id="rId1"/>
  <headerFooter alignWithMargins="0"/>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173"/>
  <sheetViews>
    <sheetView showGridLines="0" defaultGridColor="0" topLeftCell="A25" colorId="22" zoomScale="75" zoomScaleNormal="75" workbookViewId="0">
      <selection activeCell="E22" sqref="E22"/>
    </sheetView>
  </sheetViews>
  <sheetFormatPr defaultColWidth="9.77734375" defaultRowHeight="15"/>
  <cols>
    <col min="1" max="1" width="1.77734375" customWidth="1"/>
    <col min="2" max="2" width="2.77734375" customWidth="1"/>
    <col min="3" max="3" width="44.77734375" customWidth="1"/>
    <col min="4" max="4" width="2.77734375" customWidth="1"/>
    <col min="5" max="5" width="44.77734375" customWidth="1"/>
    <col min="6" max="6" width="3.77734375" customWidth="1"/>
  </cols>
  <sheetData>
    <row r="1" spans="1:2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5.75" thickBot="1">
      <c r="A3" s="75" t="str">
        <f>'Data Sheet'!A46</f>
        <v>Annual Report of Frontier Telephone of Rochester, Inc.                                For the period ending December 31, 2015</v>
      </c>
      <c r="B3" s="7"/>
      <c r="C3" s="7"/>
      <c r="D3" s="7"/>
      <c r="E3" s="76"/>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6" customHeight="1">
      <c r="A4" s="77"/>
      <c r="B4" s="78"/>
      <c r="C4" s="78"/>
      <c r="D4" s="78"/>
      <c r="E4" s="78"/>
      <c r="F4" s="79"/>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 r="A5" s="80" t="s">
        <v>335</v>
      </c>
      <c r="B5" s="81"/>
      <c r="C5" s="82"/>
      <c r="D5" s="82"/>
      <c r="E5" s="82"/>
      <c r="F5" s="83"/>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6" customHeight="1">
      <c r="A6" s="84"/>
      <c r="B6" s="7"/>
      <c r="C6" s="82"/>
      <c r="D6" s="82"/>
      <c r="E6" s="82"/>
      <c r="F6" s="83"/>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c r="A7" s="85"/>
      <c r="B7" s="86" t="s">
        <v>336</v>
      </c>
      <c r="C7" s="988" t="s">
        <v>337</v>
      </c>
      <c r="D7" s="88"/>
      <c r="E7" s="988" t="s">
        <v>338</v>
      </c>
      <c r="F7" s="89"/>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row>
    <row r="8" spans="1:256">
      <c r="A8" s="85"/>
      <c r="B8" s="88"/>
      <c r="C8" s="988" t="s">
        <v>339</v>
      </c>
      <c r="D8" s="88"/>
      <c r="E8" s="988" t="s">
        <v>340</v>
      </c>
      <c r="F8" s="89"/>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row>
    <row r="9" spans="1:256">
      <c r="A9" s="85"/>
      <c r="B9" s="88"/>
      <c r="C9" s="988" t="s">
        <v>341</v>
      </c>
      <c r="D9" s="88"/>
      <c r="E9" s="988" t="s">
        <v>342</v>
      </c>
      <c r="F9" s="89"/>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row>
    <row r="10" spans="1:256">
      <c r="A10" s="85"/>
      <c r="B10" s="88"/>
      <c r="C10" s="988" t="s">
        <v>343</v>
      </c>
      <c r="D10" s="88"/>
      <c r="E10" s="988" t="s">
        <v>344</v>
      </c>
      <c r="F10" s="89"/>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row>
    <row r="11" spans="1:256">
      <c r="A11" s="85"/>
      <c r="B11" s="88"/>
      <c r="C11" s="988" t="s">
        <v>345</v>
      </c>
      <c r="D11" s="88"/>
      <c r="E11" s="988" t="s">
        <v>346</v>
      </c>
      <c r="F11" s="89"/>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row>
    <row r="12" spans="1:256">
      <c r="A12" s="85"/>
      <c r="B12" s="88"/>
      <c r="C12" s="988" t="s">
        <v>347</v>
      </c>
      <c r="D12" s="88"/>
      <c r="E12" s="988" t="s">
        <v>348</v>
      </c>
      <c r="F12" s="89"/>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spans="1:256">
      <c r="A13" s="85"/>
      <c r="B13" s="88"/>
      <c r="C13" s="87"/>
      <c r="D13" s="88"/>
      <c r="E13" s="988" t="s">
        <v>349</v>
      </c>
      <c r="F13" s="89"/>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row>
    <row r="14" spans="1:256">
      <c r="A14" s="85"/>
      <c r="B14" s="86" t="s">
        <v>350</v>
      </c>
      <c r="C14" s="988" t="s">
        <v>351</v>
      </c>
      <c r="D14" s="88"/>
      <c r="E14" s="988" t="s">
        <v>352</v>
      </c>
      <c r="F14" s="89"/>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row>
    <row r="15" spans="1:256">
      <c r="A15" s="85"/>
      <c r="B15" s="88"/>
      <c r="C15" s="988" t="s">
        <v>353</v>
      </c>
      <c r="D15" s="88"/>
      <c r="E15" s="988" t="s">
        <v>354</v>
      </c>
      <c r="F15" s="89"/>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row>
    <row r="16" spans="1:256">
      <c r="A16" s="85"/>
      <c r="B16" s="88"/>
      <c r="C16" s="988" t="s">
        <v>355</v>
      </c>
      <c r="D16" s="88"/>
      <c r="E16" s="988"/>
      <c r="F16" s="89"/>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row>
    <row r="17" spans="1:256">
      <c r="A17" s="85"/>
      <c r="B17" s="88"/>
      <c r="C17" s="988" t="s">
        <v>356</v>
      </c>
      <c r="D17" s="90" t="s">
        <v>357</v>
      </c>
      <c r="E17" s="988" t="s">
        <v>358</v>
      </c>
      <c r="F17" s="89"/>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row>
    <row r="18" spans="1:256">
      <c r="A18" s="85"/>
      <c r="B18" s="88"/>
      <c r="C18" s="988" t="s">
        <v>359</v>
      </c>
      <c r="D18" s="91" t="s">
        <v>360</v>
      </c>
      <c r="E18" s="988" t="s">
        <v>361</v>
      </c>
      <c r="F18" s="89"/>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row>
    <row r="19" spans="1:256">
      <c r="A19" s="85"/>
      <c r="B19" s="88"/>
      <c r="C19" s="988" t="s">
        <v>362</v>
      </c>
      <c r="D19" s="88"/>
      <c r="E19" s="988" t="s">
        <v>363</v>
      </c>
      <c r="F19" s="89"/>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row>
    <row r="20" spans="1:256">
      <c r="A20" s="85"/>
      <c r="B20" s="88"/>
      <c r="C20" s="988" t="s">
        <v>364</v>
      </c>
      <c r="D20" s="88"/>
      <c r="E20" s="988" t="s">
        <v>365</v>
      </c>
      <c r="F20" s="89"/>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row>
    <row r="21" spans="1:256">
      <c r="A21" s="85"/>
      <c r="B21" s="88"/>
      <c r="C21" s="988" t="s">
        <v>366</v>
      </c>
      <c r="D21" s="88"/>
      <c r="E21" s="988" t="s">
        <v>367</v>
      </c>
      <c r="F21" s="89"/>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row>
    <row r="22" spans="1:256">
      <c r="A22" s="85"/>
      <c r="B22" s="88"/>
      <c r="C22" s="988" t="s">
        <v>368</v>
      </c>
      <c r="D22" s="88"/>
      <c r="E22" s="988" t="s">
        <v>369</v>
      </c>
      <c r="F22" s="89"/>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row>
    <row r="23" spans="1:256">
      <c r="A23" s="85"/>
      <c r="B23" s="88"/>
      <c r="C23" s="988" t="s">
        <v>370</v>
      </c>
      <c r="D23" s="88"/>
      <c r="E23" s="988" t="s">
        <v>371</v>
      </c>
      <c r="F23" s="89"/>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c r="IT23" s="88"/>
      <c r="IU23" s="88"/>
      <c r="IV23" s="88"/>
    </row>
    <row r="24" spans="1:256">
      <c r="A24" s="85"/>
      <c r="B24" s="88"/>
      <c r="C24" s="988" t="s">
        <v>372</v>
      </c>
      <c r="D24" s="88"/>
      <c r="E24" s="988" t="s">
        <v>373</v>
      </c>
      <c r="F24" s="89"/>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row>
    <row r="25" spans="1:256">
      <c r="A25" s="85"/>
      <c r="B25" s="88"/>
      <c r="C25" s="988" t="s">
        <v>374</v>
      </c>
      <c r="D25" s="88"/>
      <c r="E25" s="988" t="s">
        <v>375</v>
      </c>
      <c r="F25" s="89"/>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row>
    <row r="26" spans="1:256">
      <c r="A26" s="85"/>
      <c r="B26" s="88"/>
      <c r="C26" s="988" t="s">
        <v>376</v>
      </c>
      <c r="D26" s="88"/>
      <c r="E26" s="988" t="s">
        <v>377</v>
      </c>
      <c r="F26" s="89"/>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row>
    <row r="27" spans="1:256">
      <c r="A27" s="85"/>
      <c r="B27" s="88"/>
      <c r="C27" s="988" t="s">
        <v>378</v>
      </c>
      <c r="D27" s="88"/>
      <c r="E27" s="988"/>
      <c r="F27" s="89"/>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row>
    <row r="28" spans="1:256">
      <c r="A28" s="85"/>
      <c r="B28" s="88"/>
      <c r="C28" s="988" t="s">
        <v>379</v>
      </c>
      <c r="D28" s="90" t="s">
        <v>380</v>
      </c>
      <c r="E28" s="988" t="s">
        <v>381</v>
      </c>
      <c r="F28" s="89"/>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row>
    <row r="29" spans="1:256">
      <c r="A29" s="85"/>
      <c r="B29" s="88"/>
      <c r="C29" s="988"/>
      <c r="D29" s="88"/>
      <c r="E29" s="988" t="s">
        <v>382</v>
      </c>
      <c r="F29" s="89"/>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row>
    <row r="30" spans="1:256">
      <c r="A30" s="85"/>
      <c r="B30" s="86" t="s">
        <v>383</v>
      </c>
      <c r="C30" s="988" t="s">
        <v>384</v>
      </c>
      <c r="D30" s="88"/>
      <c r="E30" s="988" t="s">
        <v>385</v>
      </c>
      <c r="F30" s="89"/>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row>
    <row r="31" spans="1:256">
      <c r="A31" s="85"/>
      <c r="B31" s="88"/>
      <c r="C31" s="988" t="s">
        <v>386</v>
      </c>
      <c r="D31" s="88"/>
      <c r="E31" s="988" t="s">
        <v>387</v>
      </c>
      <c r="F31" s="89"/>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row>
    <row r="32" spans="1:256">
      <c r="A32" s="85"/>
      <c r="B32" s="88"/>
      <c r="C32" s="988" t="s">
        <v>388</v>
      </c>
      <c r="D32" s="91" t="s">
        <v>360</v>
      </c>
      <c r="E32" s="988" t="s">
        <v>389</v>
      </c>
      <c r="F32" s="89"/>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row>
    <row r="33" spans="1:256">
      <c r="A33" s="85"/>
      <c r="B33" s="88"/>
      <c r="C33" s="988" t="s">
        <v>390</v>
      </c>
      <c r="D33" s="88" t="s">
        <v>360</v>
      </c>
      <c r="E33" s="988" t="s">
        <v>391</v>
      </c>
      <c r="F33" s="89"/>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row>
    <row r="34" spans="1:256">
      <c r="A34" s="85"/>
      <c r="B34" s="88"/>
      <c r="C34" s="988" t="s">
        <v>392</v>
      </c>
      <c r="D34" s="88"/>
      <c r="E34" s="988" t="s">
        <v>393</v>
      </c>
      <c r="F34" s="89"/>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row>
    <row r="35" spans="1:256">
      <c r="A35" s="85"/>
      <c r="B35" s="88"/>
      <c r="C35" s="988" t="s">
        <v>394</v>
      </c>
      <c r="D35" s="88"/>
      <c r="E35" s="988" t="s">
        <v>395</v>
      </c>
      <c r="F35" s="89"/>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row>
    <row r="36" spans="1:256">
      <c r="A36" s="85"/>
      <c r="B36" s="88"/>
      <c r="C36" s="988" t="s">
        <v>396</v>
      </c>
      <c r="D36" s="88"/>
      <c r="E36" s="988" t="s">
        <v>397</v>
      </c>
      <c r="F36" s="89"/>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row>
    <row r="37" spans="1:256">
      <c r="A37" s="85"/>
      <c r="B37" s="88"/>
      <c r="C37" s="988" t="s">
        <v>398</v>
      </c>
      <c r="D37" s="88"/>
      <c r="E37" s="988" t="s">
        <v>399</v>
      </c>
      <c r="F37" s="89"/>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row>
    <row r="38" spans="1:256">
      <c r="A38" s="85"/>
      <c r="B38" s="88"/>
      <c r="C38" s="988" t="s">
        <v>400</v>
      </c>
      <c r="D38" s="88"/>
      <c r="E38" s="988"/>
      <c r="F38" s="89"/>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c r="IT38" s="88"/>
      <c r="IU38" s="88"/>
      <c r="IV38" s="88"/>
    </row>
    <row r="39" spans="1:256">
      <c r="A39" s="85"/>
      <c r="B39" s="88"/>
      <c r="C39" s="988"/>
      <c r="D39" s="90" t="s">
        <v>401</v>
      </c>
      <c r="E39" s="988" t="s">
        <v>402</v>
      </c>
      <c r="F39" s="89"/>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c r="IT39" s="88"/>
      <c r="IU39" s="88"/>
      <c r="IV39" s="88"/>
    </row>
    <row r="40" spans="1:256">
      <c r="A40" s="85"/>
      <c r="B40" s="90" t="s">
        <v>403</v>
      </c>
      <c r="C40" s="988" t="s">
        <v>404</v>
      </c>
      <c r="D40" s="88"/>
      <c r="E40" s="988" t="s">
        <v>405</v>
      </c>
      <c r="F40" s="89"/>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row>
    <row r="41" spans="1:256">
      <c r="A41" s="85"/>
      <c r="B41" s="88"/>
      <c r="C41" s="988" t="s">
        <v>406</v>
      </c>
      <c r="D41" s="88"/>
      <c r="E41" s="988" t="s">
        <v>407</v>
      </c>
      <c r="F41" s="89"/>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row>
    <row r="42" spans="1:256">
      <c r="A42" s="85"/>
      <c r="B42" s="88"/>
      <c r="C42" s="988" t="s">
        <v>408</v>
      </c>
      <c r="D42" s="88"/>
      <c r="E42" s="988" t="s">
        <v>409</v>
      </c>
      <c r="F42" s="89"/>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row>
    <row r="43" spans="1:256">
      <c r="A43" s="85"/>
      <c r="B43" s="88"/>
      <c r="C43" s="988" t="s">
        <v>410</v>
      </c>
      <c r="D43" s="88"/>
      <c r="E43" s="988" t="s">
        <v>411</v>
      </c>
      <c r="F43" s="89"/>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row>
    <row r="44" spans="1:256">
      <c r="A44" s="85"/>
      <c r="B44" s="88"/>
      <c r="C44" s="988" t="s">
        <v>412</v>
      </c>
      <c r="D44" s="88"/>
      <c r="E44" s="988" t="s">
        <v>413</v>
      </c>
      <c r="F44" s="89"/>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row>
    <row r="45" spans="1:256">
      <c r="A45" s="85"/>
      <c r="B45" s="88"/>
      <c r="C45" s="988" t="s">
        <v>414</v>
      </c>
      <c r="D45" s="88"/>
      <c r="E45" s="988" t="s">
        <v>415</v>
      </c>
      <c r="F45" s="89"/>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row>
    <row r="46" spans="1:256">
      <c r="A46" s="85"/>
      <c r="B46" s="88"/>
      <c r="C46" s="988" t="s">
        <v>416</v>
      </c>
      <c r="D46" s="91" t="s">
        <v>360</v>
      </c>
      <c r="E46" s="988"/>
      <c r="F46" s="89"/>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c r="HZ46" s="88"/>
      <c r="IA46" s="88"/>
      <c r="IB46" s="88"/>
      <c r="IC46" s="88"/>
      <c r="ID46" s="88"/>
      <c r="IE46" s="88"/>
      <c r="IF46" s="88"/>
      <c r="IG46" s="88"/>
      <c r="IH46" s="88"/>
      <c r="II46" s="88"/>
      <c r="IJ46" s="88"/>
      <c r="IK46" s="88"/>
      <c r="IL46" s="88"/>
      <c r="IM46" s="88"/>
      <c r="IN46" s="88"/>
      <c r="IO46" s="88"/>
      <c r="IP46" s="88"/>
      <c r="IQ46" s="88"/>
      <c r="IR46" s="88"/>
      <c r="IS46" s="88"/>
      <c r="IT46" s="88"/>
      <c r="IU46" s="88"/>
      <c r="IV46" s="88"/>
    </row>
    <row r="47" spans="1:256">
      <c r="A47" s="85"/>
      <c r="B47" s="88"/>
      <c r="C47" s="988" t="s">
        <v>417</v>
      </c>
      <c r="D47" s="90" t="s">
        <v>418</v>
      </c>
      <c r="E47" s="988" t="s">
        <v>419</v>
      </c>
      <c r="F47" s="89"/>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c r="HZ47" s="88"/>
      <c r="IA47" s="88"/>
      <c r="IB47" s="88"/>
      <c r="IC47" s="88"/>
      <c r="ID47" s="88"/>
      <c r="IE47" s="88"/>
      <c r="IF47" s="88"/>
      <c r="IG47" s="88"/>
      <c r="IH47" s="88"/>
      <c r="II47" s="88"/>
      <c r="IJ47" s="88"/>
      <c r="IK47" s="88"/>
      <c r="IL47" s="88"/>
      <c r="IM47" s="88"/>
      <c r="IN47" s="88"/>
      <c r="IO47" s="88"/>
      <c r="IP47" s="88"/>
      <c r="IQ47" s="88"/>
      <c r="IR47" s="88"/>
      <c r="IS47" s="88"/>
      <c r="IT47" s="88"/>
      <c r="IU47" s="88"/>
      <c r="IV47" s="88"/>
    </row>
    <row r="48" spans="1:256">
      <c r="A48" s="85"/>
      <c r="B48" s="88"/>
      <c r="C48" s="988" t="s">
        <v>420</v>
      </c>
      <c r="D48" s="88"/>
      <c r="E48" s="988" t="s">
        <v>421</v>
      </c>
      <c r="F48" s="89"/>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c r="HZ48" s="88"/>
      <c r="IA48" s="88"/>
      <c r="IB48" s="88"/>
      <c r="IC48" s="88"/>
      <c r="ID48" s="88"/>
      <c r="IE48" s="88"/>
      <c r="IF48" s="88"/>
      <c r="IG48" s="88"/>
      <c r="IH48" s="88"/>
      <c r="II48" s="88"/>
      <c r="IJ48" s="88"/>
      <c r="IK48" s="88"/>
      <c r="IL48" s="88"/>
      <c r="IM48" s="88"/>
      <c r="IN48" s="88"/>
      <c r="IO48" s="88"/>
      <c r="IP48" s="88"/>
      <c r="IQ48" s="88"/>
      <c r="IR48" s="88"/>
      <c r="IS48" s="88"/>
      <c r="IT48" s="88"/>
      <c r="IU48" s="88"/>
      <c r="IV48" s="88"/>
    </row>
    <row r="49" spans="1:256">
      <c r="A49" s="85"/>
      <c r="B49" s="88"/>
      <c r="C49" s="988" t="s">
        <v>422</v>
      </c>
      <c r="D49" s="88"/>
      <c r="E49" s="988" t="s">
        <v>423</v>
      </c>
      <c r="F49" s="89"/>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8"/>
      <c r="IM49" s="88"/>
      <c r="IN49" s="88"/>
      <c r="IO49" s="88"/>
      <c r="IP49" s="88"/>
      <c r="IQ49" s="88"/>
      <c r="IR49" s="88"/>
      <c r="IS49" s="88"/>
      <c r="IT49" s="88"/>
      <c r="IU49" s="88"/>
      <c r="IV49" s="88"/>
    </row>
    <row r="50" spans="1:256">
      <c r="A50" s="85"/>
      <c r="B50" s="88"/>
      <c r="C50" s="988" t="s">
        <v>424</v>
      </c>
      <c r="D50" s="88"/>
      <c r="E50" s="988" t="s">
        <v>425</v>
      </c>
      <c r="F50" s="89"/>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row>
    <row r="51" spans="1:256">
      <c r="A51" s="85"/>
      <c r="B51" s="91" t="s">
        <v>360</v>
      </c>
      <c r="C51" s="988" t="s">
        <v>426</v>
      </c>
      <c r="D51" s="88"/>
      <c r="E51" s="988" t="s">
        <v>427</v>
      </c>
      <c r="F51" s="89"/>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row>
    <row r="52" spans="1:256">
      <c r="A52" s="85"/>
      <c r="B52" s="88"/>
      <c r="C52" s="988" t="s">
        <v>347</v>
      </c>
      <c r="D52" s="88"/>
      <c r="E52" s="988"/>
      <c r="F52" s="89"/>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row>
    <row r="53" spans="1:256">
      <c r="A53" s="85"/>
      <c r="B53" s="88"/>
      <c r="C53" s="988"/>
      <c r="D53" s="88"/>
      <c r="E53" s="988"/>
      <c r="F53" s="89"/>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c r="ID53" s="88"/>
      <c r="IE53" s="88"/>
      <c r="IF53" s="88"/>
      <c r="IG53" s="88"/>
      <c r="IH53" s="88"/>
      <c r="II53" s="88"/>
      <c r="IJ53" s="88"/>
      <c r="IK53" s="88"/>
      <c r="IL53" s="88"/>
      <c r="IM53" s="88"/>
      <c r="IN53" s="88"/>
      <c r="IO53" s="88"/>
      <c r="IP53" s="88"/>
      <c r="IQ53" s="88"/>
      <c r="IR53" s="88"/>
      <c r="IS53" s="88"/>
      <c r="IT53" s="88"/>
      <c r="IU53" s="88"/>
      <c r="IV53" s="88"/>
    </row>
    <row r="54" spans="1:256" ht="66" customHeight="1">
      <c r="A54" s="85"/>
      <c r="B54" s="92" t="s">
        <v>428</v>
      </c>
      <c r="C54" s="989" t="s">
        <v>429</v>
      </c>
      <c r="D54" s="93" t="s">
        <v>430</v>
      </c>
      <c r="E54" s="989" t="s">
        <v>431</v>
      </c>
      <c r="F54" s="89"/>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c r="HF54" s="88"/>
      <c r="HG54" s="88"/>
      <c r="HH54" s="88"/>
      <c r="HI54" s="88"/>
      <c r="HJ54" s="88"/>
      <c r="HK54" s="88"/>
      <c r="HL54" s="88"/>
      <c r="HM54" s="88"/>
      <c r="HN54" s="88"/>
      <c r="HO54" s="88"/>
      <c r="HP54" s="88"/>
      <c r="HQ54" s="88"/>
      <c r="HR54" s="88"/>
      <c r="HS54" s="88"/>
      <c r="HT54" s="88"/>
      <c r="HU54" s="88"/>
      <c r="HV54" s="88"/>
      <c r="HW54" s="88"/>
      <c r="HX54" s="88"/>
      <c r="HY54" s="88"/>
      <c r="HZ54" s="88"/>
      <c r="IA54" s="88"/>
      <c r="IB54" s="88"/>
      <c r="IC54" s="88"/>
      <c r="ID54" s="88"/>
      <c r="IE54" s="88"/>
      <c r="IF54" s="88"/>
      <c r="IG54" s="88"/>
      <c r="IH54" s="88"/>
      <c r="II54" s="88"/>
      <c r="IJ54" s="88"/>
      <c r="IK54" s="88"/>
      <c r="IL54" s="88"/>
      <c r="IM54" s="88"/>
      <c r="IN54" s="88"/>
      <c r="IO54" s="88"/>
      <c r="IP54" s="88"/>
      <c r="IQ54" s="88"/>
      <c r="IR54" s="88"/>
      <c r="IS54" s="88"/>
      <c r="IT54" s="88"/>
      <c r="IU54" s="88"/>
      <c r="IV54" s="88"/>
    </row>
    <row r="55" spans="1:256">
      <c r="A55" s="85"/>
      <c r="B55" s="88"/>
      <c r="C55" s="988"/>
      <c r="D55" s="94"/>
      <c r="E55" s="991"/>
      <c r="F55" s="89"/>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c r="ID55" s="88"/>
      <c r="IE55" s="88"/>
      <c r="IF55" s="88"/>
      <c r="IG55" s="88"/>
      <c r="IH55" s="88"/>
      <c r="II55" s="88"/>
      <c r="IJ55" s="88"/>
      <c r="IK55" s="88"/>
      <c r="IL55" s="88"/>
      <c r="IM55" s="88"/>
      <c r="IN55" s="88"/>
      <c r="IO55" s="88"/>
      <c r="IP55" s="88"/>
      <c r="IQ55" s="88"/>
      <c r="IR55" s="88"/>
      <c r="IS55" s="88"/>
      <c r="IT55" s="88"/>
      <c r="IU55" s="88"/>
      <c r="IV55" s="88"/>
    </row>
    <row r="56" spans="1:256" ht="45" customHeight="1" thickBot="1">
      <c r="A56" s="95"/>
      <c r="B56" s="96" t="s">
        <v>432</v>
      </c>
      <c r="C56" s="990" t="s">
        <v>433</v>
      </c>
      <c r="D56" s="97" t="s">
        <v>434</v>
      </c>
      <c r="E56" s="990" t="s">
        <v>435</v>
      </c>
      <c r="F56" s="9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c r="HN56" s="88"/>
      <c r="HO56" s="88"/>
      <c r="HP56" s="88"/>
      <c r="HQ56" s="88"/>
      <c r="HR56" s="88"/>
      <c r="HS56" s="88"/>
      <c r="HT56" s="88"/>
      <c r="HU56" s="88"/>
      <c r="HV56" s="88"/>
      <c r="HW56" s="88"/>
      <c r="HX56" s="88"/>
      <c r="HY56" s="88"/>
      <c r="HZ56" s="88"/>
      <c r="IA56" s="88"/>
      <c r="IB56" s="88"/>
      <c r="IC56" s="88"/>
      <c r="ID56" s="88"/>
      <c r="IE56" s="88"/>
      <c r="IF56" s="88"/>
      <c r="IG56" s="88"/>
      <c r="IH56" s="88"/>
      <c r="II56" s="88"/>
      <c r="IJ56" s="88"/>
      <c r="IK56" s="88"/>
      <c r="IL56" s="88"/>
      <c r="IM56" s="88"/>
      <c r="IN56" s="88"/>
      <c r="IO56" s="88"/>
      <c r="IP56" s="88"/>
      <c r="IQ56" s="88"/>
      <c r="IR56" s="88"/>
      <c r="IS56" s="88"/>
      <c r="IT56" s="88"/>
      <c r="IU56" s="88"/>
      <c r="IV56" s="88"/>
    </row>
    <row r="57" spans="1:256" ht="15" customHeight="1">
      <c r="A57" s="81"/>
      <c r="B57" s="81"/>
      <c r="C57" s="81"/>
      <c r="D57" s="81"/>
      <c r="E57" s="473" t="s">
        <v>436</v>
      </c>
      <c r="F57" s="97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c r="A58" s="7"/>
      <c r="B58" s="81"/>
      <c r="C58" s="81"/>
      <c r="D58" s="977">
        <v>1</v>
      </c>
      <c r="E58" s="977"/>
      <c r="F58" s="97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row>
    <row r="60" spans="1:256">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row>
    <row r="61" spans="1:256">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56">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row>
    <row r="63" spans="1:256">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row>
    <row r="64" spans="1:256">
      <c r="A64" s="7"/>
      <c r="B64" s="62"/>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row>
    <row r="65" spans="1:256">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row>
    <row r="66" spans="1:256">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c r="A70" s="7"/>
      <c r="B70" s="62"/>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c r="A71" s="7"/>
      <c r="B71" s="62"/>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c r="A72" s="7"/>
      <c r="B72" s="7"/>
      <c r="C72" s="99"/>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pans="1:256">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spans="1:256">
      <c r="A80" s="7"/>
      <c r="B80" s="62"/>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row>
    <row r="81" spans="1:256">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row>
    <row r="82" spans="1:256">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row>
    <row r="83" spans="1:256">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row>
    <row r="84" spans="1:256">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row>
    <row r="85" spans="1:256">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row>
    <row r="86" spans="1:256">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row>
    <row r="87" spans="1:256">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row>
    <row r="88" spans="1:256">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row>
    <row r="89" spans="1:256">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row>
    <row r="90" spans="1:256">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row>
    <row r="91" spans="1:256">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row>
    <row r="92" spans="1:256">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row>
    <row r="93" spans="1:256">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row>
    <row r="94" spans="1:256">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row>
    <row r="95" spans="1:256">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row>
    <row r="96" spans="1:256">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row>
    <row r="97" spans="1:256">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row>
    <row r="98" spans="1:256">
      <c r="A98" s="7"/>
      <c r="B98" s="62"/>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row>
    <row r="99" spans="1:256">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row>
    <row r="100" spans="1:256">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row>
    <row r="101" spans="1:256">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spans="1:256">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spans="1:256">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spans="1:256">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row>
    <row r="105" spans="1:256">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row>
    <row r="106" spans="1:25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row>
    <row r="107" spans="1:256">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row>
    <row r="108" spans="1:256">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row>
    <row r="109" spans="1:256">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row>
    <row r="110" spans="1:256">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row>
    <row r="111" spans="1:25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spans="1:256">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spans="1:256">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spans="1:256">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spans="1:256">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spans="1:25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spans="1:256">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spans="1:25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spans="1:256">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spans="1:25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spans="1:256">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spans="1:256">
      <c r="A122" s="7"/>
      <c r="B122" s="62"/>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spans="1:25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spans="1:25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row>
    <row r="125" spans="1:25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row>
    <row r="126" spans="1:25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row>
    <row r="127" spans="1:25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row>
    <row r="128" spans="1:25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row>
    <row r="129" spans="1:256">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row>
    <row r="130" spans="1:256">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row>
    <row r="131" spans="1:256">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row>
    <row r="132" spans="1:256">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row>
    <row r="133" spans="1:256">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row>
    <row r="134" spans="1:256">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spans="1:256">
      <c r="A135" s="7"/>
      <c r="B135" s="62"/>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spans="1:25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spans="1:256">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spans="1:256">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spans="1:256">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spans="1:256">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spans="1:256">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spans="1:256">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row>
    <row r="143" spans="1:256">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row>
    <row r="144" spans="1:256">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row>
    <row r="145" spans="1:256">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row>
    <row r="146" spans="1:25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row>
    <row r="147" spans="1:256">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row>
    <row r="148" spans="1:256">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row>
    <row r="149" spans="1:256">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row>
    <row r="150" spans="1:256">
      <c r="A150" s="7"/>
      <c r="B150" s="62"/>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row>
    <row r="151" spans="1:256">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row>
    <row r="152" spans="1:256">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row>
    <row r="153" spans="1:256">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row>
    <row r="154" spans="1:256">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row>
    <row r="155" spans="1:256">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row>
    <row r="156" spans="1:2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row>
    <row r="157" spans="1:256">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row>
    <row r="158" spans="1:256">
      <c r="A158" s="7"/>
      <c r="B158" s="62"/>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row>
    <row r="159" spans="1:256">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row>
    <row r="160" spans="1:256">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row>
    <row r="161" spans="1:256">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row>
    <row r="162" spans="1:256">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row>
    <row r="163" spans="1:256">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row>
    <row r="164" spans="1:256">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row>
    <row r="165" spans="1:256">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row>
    <row r="166" spans="1:25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row>
    <row r="167" spans="1:256">
      <c r="A167" s="7"/>
      <c r="B167" s="62"/>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row>
    <row r="168" spans="1:256">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row>
    <row r="169" spans="1:256">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row>
    <row r="170" spans="1:256">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row>
    <row r="171" spans="1:256">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row>
    <row r="172" spans="1:256">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row>
    <row r="173" spans="1:256">
      <c r="A173" s="7"/>
      <c r="B173" s="62"/>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row>
  </sheetData>
  <printOptions horizontalCentered="1"/>
  <pageMargins left="0.5" right="0.5" top="0.5" bottom="0.5" header="0.5" footer="0.5"/>
  <pageSetup scale="78" orientation="portrait" r:id="rId1"/>
  <headerFooter alignWithMargins="0"/>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92"/>
  <sheetViews>
    <sheetView showGridLines="0" defaultGridColor="0" topLeftCell="A49" colorId="22" zoomScale="75" zoomScaleNormal="75" workbookViewId="0">
      <selection activeCell="E22" sqref="E22"/>
    </sheetView>
  </sheetViews>
  <sheetFormatPr defaultColWidth="9.77734375" defaultRowHeight="15"/>
  <cols>
    <col min="2" max="2" width="78.77734375" customWidth="1"/>
  </cols>
  <sheetData>
    <row r="1" spans="1:6" ht="15.75" thickBot="1">
      <c r="A1" s="33" t="str">
        <f>'Data Sheet'!A46</f>
        <v>Annual Report of Frontier Telephone of Rochester, Inc.                                For the period ending December 31, 2015</v>
      </c>
      <c r="B1" s="34"/>
      <c r="C1" s="34"/>
      <c r="D1" s="34"/>
      <c r="E1" s="34"/>
      <c r="F1" s="34"/>
    </row>
    <row r="2" spans="1:6">
      <c r="A2" s="35"/>
      <c r="B2" s="36"/>
      <c r="C2" s="36"/>
      <c r="D2" s="36"/>
      <c r="E2" s="37"/>
      <c r="F2" s="34"/>
    </row>
    <row r="3" spans="1:6" ht="18">
      <c r="A3" s="100" t="s">
        <v>437</v>
      </c>
      <c r="B3" s="101"/>
      <c r="C3" s="101"/>
      <c r="D3" s="101"/>
      <c r="E3" s="102"/>
      <c r="F3" s="34"/>
    </row>
    <row r="4" spans="1:6">
      <c r="A4" s="41"/>
      <c r="B4" s="34"/>
      <c r="C4" s="34"/>
      <c r="D4" s="34"/>
      <c r="E4" s="42"/>
      <c r="F4" s="34"/>
    </row>
    <row r="5" spans="1:6" ht="45">
      <c r="A5" s="41"/>
      <c r="B5" s="103" t="s">
        <v>438</v>
      </c>
      <c r="C5" s="34"/>
      <c r="D5" s="34"/>
      <c r="E5" s="42"/>
      <c r="F5" s="34"/>
    </row>
    <row r="6" spans="1:6" ht="15.75" thickBot="1">
      <c r="A6" s="41"/>
      <c r="B6" s="34"/>
      <c r="C6" s="34"/>
      <c r="D6" s="34"/>
      <c r="E6" s="42"/>
      <c r="F6" s="34"/>
    </row>
    <row r="7" spans="1:6">
      <c r="A7" s="104"/>
      <c r="B7" s="36"/>
      <c r="C7" s="36"/>
      <c r="D7" s="104"/>
      <c r="E7" s="37"/>
      <c r="F7" s="34"/>
    </row>
    <row r="8" spans="1:6">
      <c r="A8" s="105" t="s">
        <v>439</v>
      </c>
      <c r="B8" s="106" t="s">
        <v>440</v>
      </c>
      <c r="C8" s="101"/>
      <c r="D8" s="105" t="s">
        <v>441</v>
      </c>
      <c r="E8" s="107" t="s">
        <v>225</v>
      </c>
      <c r="F8" s="34"/>
    </row>
    <row r="9" spans="1:6">
      <c r="A9" s="108" t="s">
        <v>442</v>
      </c>
      <c r="B9" s="34"/>
      <c r="C9" s="34"/>
      <c r="D9" s="108" t="s">
        <v>442</v>
      </c>
      <c r="E9" s="109" t="s">
        <v>442</v>
      </c>
      <c r="F9" s="34"/>
    </row>
    <row r="10" spans="1:6" ht="15.75" thickBot="1">
      <c r="A10" s="110"/>
      <c r="B10" s="70"/>
      <c r="C10" s="70"/>
      <c r="D10" s="110"/>
      <c r="E10" s="111"/>
      <c r="F10" s="34"/>
    </row>
    <row r="11" spans="1:6">
      <c r="A11" s="112"/>
      <c r="B11" s="30"/>
      <c r="C11" s="30"/>
      <c r="D11" s="113"/>
      <c r="E11" s="114"/>
      <c r="F11" s="34"/>
    </row>
    <row r="12" spans="1:6">
      <c r="A12" s="112"/>
      <c r="B12" s="30"/>
      <c r="C12" s="30"/>
      <c r="D12" s="113"/>
      <c r="E12" s="114"/>
      <c r="F12" s="34"/>
    </row>
    <row r="13" spans="1:6">
      <c r="A13" s="112"/>
      <c r="B13" s="30"/>
      <c r="C13" s="30"/>
      <c r="D13" s="113"/>
      <c r="E13" s="114"/>
      <c r="F13" s="34"/>
    </row>
    <row r="14" spans="1:6">
      <c r="A14" s="112"/>
      <c r="B14" s="30"/>
      <c r="C14" s="30"/>
      <c r="D14" s="113"/>
      <c r="E14" s="114"/>
      <c r="F14" s="34"/>
    </row>
    <row r="15" spans="1:6">
      <c r="A15" s="112"/>
      <c r="B15" s="30"/>
      <c r="C15" s="30"/>
      <c r="D15" s="113"/>
      <c r="E15" s="114"/>
      <c r="F15" s="34"/>
    </row>
    <row r="16" spans="1:6">
      <c r="A16" s="112"/>
      <c r="B16" s="30"/>
      <c r="C16" s="30"/>
      <c r="D16" s="113"/>
      <c r="E16" s="114"/>
      <c r="F16" s="34"/>
    </row>
    <row r="17" spans="1:6">
      <c r="A17" s="112"/>
      <c r="B17" s="30"/>
      <c r="C17" s="30"/>
      <c r="D17" s="113"/>
      <c r="E17" s="114"/>
      <c r="F17" s="34"/>
    </row>
    <row r="18" spans="1:6">
      <c r="A18" s="112"/>
      <c r="B18" s="30"/>
      <c r="C18" s="30"/>
      <c r="D18" s="113"/>
      <c r="E18" s="114"/>
      <c r="F18" s="34"/>
    </row>
    <row r="19" spans="1:6">
      <c r="A19" s="112"/>
      <c r="B19" s="30"/>
      <c r="C19" s="30"/>
      <c r="D19" s="113"/>
      <c r="E19" s="114"/>
      <c r="F19" s="34"/>
    </row>
    <row r="20" spans="1:6">
      <c r="A20" s="112"/>
      <c r="B20" s="30"/>
      <c r="C20" s="30"/>
      <c r="D20" s="113"/>
      <c r="E20" s="114"/>
      <c r="F20" s="34"/>
    </row>
    <row r="21" spans="1:6">
      <c r="A21" s="112"/>
      <c r="B21" s="30"/>
      <c r="C21" s="30"/>
      <c r="D21" s="113"/>
      <c r="E21" s="114"/>
      <c r="F21" s="34"/>
    </row>
    <row r="22" spans="1:6">
      <c r="A22" s="112"/>
      <c r="B22" s="30"/>
      <c r="C22" s="30"/>
      <c r="D22" s="113"/>
      <c r="E22" s="114"/>
      <c r="F22" s="34"/>
    </row>
    <row r="23" spans="1:6">
      <c r="A23" s="112"/>
      <c r="B23" s="30"/>
      <c r="C23" s="30"/>
      <c r="D23" s="113"/>
      <c r="E23" s="114"/>
      <c r="F23" s="34"/>
    </row>
    <row r="24" spans="1:6">
      <c r="A24" s="112"/>
      <c r="B24" s="30"/>
      <c r="C24" s="30"/>
      <c r="D24" s="113"/>
      <c r="E24" s="114"/>
      <c r="F24" s="34"/>
    </row>
    <row r="25" spans="1:6">
      <c r="A25" s="112"/>
      <c r="B25" s="30"/>
      <c r="C25" s="30"/>
      <c r="D25" s="113"/>
      <c r="E25" s="114"/>
      <c r="F25" s="34"/>
    </row>
    <row r="26" spans="1:6">
      <c r="A26" s="112"/>
      <c r="B26" s="30"/>
      <c r="C26" s="30"/>
      <c r="D26" s="113"/>
      <c r="E26" s="114"/>
      <c r="F26" s="34"/>
    </row>
    <row r="27" spans="1:6">
      <c r="A27" s="112"/>
      <c r="B27" s="30"/>
      <c r="C27" s="30"/>
      <c r="D27" s="113"/>
      <c r="E27" s="114"/>
      <c r="F27" s="34"/>
    </row>
    <row r="28" spans="1:6">
      <c r="A28" s="112"/>
      <c r="B28" s="30"/>
      <c r="C28" s="30"/>
      <c r="D28" s="113"/>
      <c r="E28" s="114"/>
      <c r="F28" s="34"/>
    </row>
    <row r="29" spans="1:6">
      <c r="A29" s="112"/>
      <c r="B29" s="30"/>
      <c r="C29" s="30"/>
      <c r="D29" s="113"/>
      <c r="E29" s="114"/>
      <c r="F29" s="34"/>
    </row>
    <row r="30" spans="1:6">
      <c r="A30" s="112"/>
      <c r="B30" s="30"/>
      <c r="C30" s="30"/>
      <c r="D30" s="113"/>
      <c r="E30" s="114"/>
      <c r="F30" s="34"/>
    </row>
    <row r="31" spans="1:6">
      <c r="A31" s="112"/>
      <c r="B31" s="30"/>
      <c r="C31" s="30"/>
      <c r="D31" s="113"/>
      <c r="E31" s="114"/>
      <c r="F31" s="34"/>
    </row>
    <row r="32" spans="1:6">
      <c r="A32" s="112"/>
      <c r="B32" s="30"/>
      <c r="C32" s="30"/>
      <c r="D32" s="113"/>
      <c r="E32" s="114"/>
      <c r="F32" s="34"/>
    </row>
    <row r="33" spans="1:6">
      <c r="A33" s="112"/>
      <c r="B33" s="30"/>
      <c r="C33" s="30"/>
      <c r="D33" s="113"/>
      <c r="E33" s="114"/>
      <c r="F33" s="34"/>
    </row>
    <row r="34" spans="1:6">
      <c r="A34" s="112"/>
      <c r="B34" s="30"/>
      <c r="C34" s="30"/>
      <c r="D34" s="113"/>
      <c r="E34" s="114"/>
      <c r="F34" s="34"/>
    </row>
    <row r="35" spans="1:6">
      <c r="A35" s="112"/>
      <c r="B35" s="30"/>
      <c r="C35" s="30"/>
      <c r="D35" s="113"/>
      <c r="E35" s="114"/>
      <c r="F35" s="34"/>
    </row>
    <row r="36" spans="1:6">
      <c r="A36" s="112"/>
      <c r="B36" s="30"/>
      <c r="C36" s="30"/>
      <c r="D36" s="113"/>
      <c r="E36" s="114"/>
      <c r="F36" s="34"/>
    </row>
    <row r="37" spans="1:6">
      <c r="A37" s="112"/>
      <c r="B37" s="30"/>
      <c r="C37" s="30"/>
      <c r="D37" s="113"/>
      <c r="E37" s="114"/>
      <c r="F37" s="34"/>
    </row>
    <row r="38" spans="1:6">
      <c r="A38" s="112"/>
      <c r="B38" s="30"/>
      <c r="C38" s="30"/>
      <c r="D38" s="113"/>
      <c r="E38" s="114"/>
      <c r="F38" s="34"/>
    </row>
    <row r="39" spans="1:6">
      <c r="A39" s="112"/>
      <c r="B39" s="30"/>
      <c r="C39" s="30"/>
      <c r="D39" s="113"/>
      <c r="E39" s="114"/>
      <c r="F39" s="34"/>
    </row>
    <row r="40" spans="1:6">
      <c r="A40" s="112"/>
      <c r="B40" s="30"/>
      <c r="C40" s="30"/>
      <c r="D40" s="113"/>
      <c r="E40" s="114"/>
      <c r="F40" s="34"/>
    </row>
    <row r="41" spans="1:6">
      <c r="A41" s="112"/>
      <c r="B41" s="30"/>
      <c r="C41" s="30"/>
      <c r="D41" s="113"/>
      <c r="E41" s="114"/>
      <c r="F41" s="34"/>
    </row>
    <row r="42" spans="1:6">
      <c r="A42" s="112"/>
      <c r="B42" s="30"/>
      <c r="C42" s="30"/>
      <c r="D42" s="113"/>
      <c r="E42" s="114"/>
      <c r="F42" s="34"/>
    </row>
    <row r="43" spans="1:6">
      <c r="A43" s="112"/>
      <c r="B43" s="30"/>
      <c r="C43" s="30"/>
      <c r="D43" s="113"/>
      <c r="E43" s="114"/>
      <c r="F43" s="34"/>
    </row>
    <row r="44" spans="1:6">
      <c r="A44" s="112"/>
      <c r="B44" s="30"/>
      <c r="C44" s="30"/>
      <c r="D44" s="113"/>
      <c r="E44" s="114"/>
      <c r="F44" s="34"/>
    </row>
    <row r="45" spans="1:6">
      <c r="A45" s="112"/>
      <c r="B45" s="30"/>
      <c r="C45" s="30"/>
      <c r="D45" s="113"/>
      <c r="E45" s="114"/>
      <c r="F45" s="34"/>
    </row>
    <row r="46" spans="1:6">
      <c r="A46" s="112"/>
      <c r="B46" s="30"/>
      <c r="C46" s="30"/>
      <c r="D46" s="113"/>
      <c r="E46" s="114"/>
      <c r="F46" s="34"/>
    </row>
    <row r="47" spans="1:6">
      <c r="A47" s="112"/>
      <c r="B47" s="30"/>
      <c r="C47" s="30"/>
      <c r="D47" s="113"/>
      <c r="E47" s="114"/>
      <c r="F47" s="34"/>
    </row>
    <row r="48" spans="1:6">
      <c r="A48" s="112"/>
      <c r="B48" s="30"/>
      <c r="C48" s="30"/>
      <c r="D48" s="113"/>
      <c r="E48" s="114"/>
      <c r="F48" s="34"/>
    </row>
    <row r="49" spans="1:6">
      <c r="A49" s="112"/>
      <c r="B49" s="30"/>
      <c r="C49" s="30"/>
      <c r="D49" s="113"/>
      <c r="E49" s="114"/>
      <c r="F49" s="34"/>
    </row>
    <row r="50" spans="1:6">
      <c r="A50" s="112"/>
      <c r="B50" s="30"/>
      <c r="C50" s="30"/>
      <c r="D50" s="113"/>
      <c r="E50" s="114"/>
      <c r="F50" s="34"/>
    </row>
    <row r="51" spans="1:6">
      <c r="A51" s="112"/>
      <c r="B51" s="30"/>
      <c r="C51" s="30"/>
      <c r="D51" s="113"/>
      <c r="E51" s="114"/>
      <c r="F51" s="34"/>
    </row>
    <row r="52" spans="1:6">
      <c r="A52" s="112"/>
      <c r="B52" s="30"/>
      <c r="C52" s="30"/>
      <c r="D52" s="113"/>
      <c r="E52" s="114"/>
      <c r="F52" s="34"/>
    </row>
    <row r="53" spans="1:6">
      <c r="A53" s="112"/>
      <c r="B53" s="30"/>
      <c r="C53" s="30"/>
      <c r="D53" s="113"/>
      <c r="E53" s="114"/>
      <c r="F53" s="34"/>
    </row>
    <row r="54" spans="1:6">
      <c r="A54" s="112"/>
      <c r="B54" s="30"/>
      <c r="C54" s="30"/>
      <c r="D54" s="113"/>
      <c r="E54" s="114"/>
      <c r="F54" s="34"/>
    </row>
    <row r="55" spans="1:6">
      <c r="A55" s="112"/>
      <c r="B55" s="30"/>
      <c r="C55" s="30"/>
      <c r="D55" s="113"/>
      <c r="E55" s="114"/>
      <c r="F55" s="34"/>
    </row>
    <row r="56" spans="1:6">
      <c r="A56" s="112"/>
      <c r="B56" s="30"/>
      <c r="C56" s="30"/>
      <c r="D56" s="113"/>
      <c r="E56" s="114"/>
      <c r="F56" s="34"/>
    </row>
    <row r="57" spans="1:6">
      <c r="A57" s="112"/>
      <c r="B57" s="30"/>
      <c r="C57" s="30"/>
      <c r="D57" s="113"/>
      <c r="E57" s="114"/>
      <c r="F57" s="34"/>
    </row>
    <row r="58" spans="1:6">
      <c r="A58" s="112"/>
      <c r="B58" s="30"/>
      <c r="C58" s="30"/>
      <c r="D58" s="113"/>
      <c r="E58" s="114"/>
      <c r="F58" s="34"/>
    </row>
    <row r="59" spans="1:6">
      <c r="A59" s="112"/>
      <c r="B59" s="30"/>
      <c r="C59" s="30"/>
      <c r="D59" s="113"/>
      <c r="E59" s="114"/>
      <c r="F59" s="34"/>
    </row>
    <row r="60" spans="1:6">
      <c r="A60" s="112"/>
      <c r="B60" s="30"/>
      <c r="C60" s="30"/>
      <c r="D60" s="113"/>
      <c r="E60" s="114"/>
      <c r="F60" s="34"/>
    </row>
    <row r="61" spans="1:6">
      <c r="A61" s="112"/>
      <c r="B61" s="30"/>
      <c r="C61" s="30"/>
      <c r="D61" s="113"/>
      <c r="E61" s="114"/>
      <c r="F61" s="34"/>
    </row>
    <row r="62" spans="1:6">
      <c r="A62" s="112"/>
      <c r="B62" s="30"/>
      <c r="C62" s="30"/>
      <c r="D62" s="113"/>
      <c r="E62" s="114"/>
      <c r="F62" s="34"/>
    </row>
    <row r="63" spans="1:6">
      <c r="A63" s="112"/>
      <c r="B63" s="30"/>
      <c r="C63" s="30"/>
      <c r="D63" s="113"/>
      <c r="E63" s="114"/>
      <c r="F63" s="34"/>
    </row>
    <row r="64" spans="1:6">
      <c r="A64" s="112"/>
      <c r="B64" s="30"/>
      <c r="C64" s="30"/>
      <c r="D64" s="113"/>
      <c r="E64" s="114"/>
      <c r="F64" s="34"/>
    </row>
    <row r="65" spans="1:6">
      <c r="A65" s="112"/>
      <c r="B65" s="30"/>
      <c r="C65" s="30"/>
      <c r="D65" s="113"/>
      <c r="E65" s="114"/>
      <c r="F65" s="34"/>
    </row>
    <row r="66" spans="1:6">
      <c r="A66" s="112"/>
      <c r="B66" s="30"/>
      <c r="C66" s="30"/>
      <c r="D66" s="113"/>
      <c r="E66" s="114"/>
      <c r="F66" s="34"/>
    </row>
    <row r="67" spans="1:6">
      <c r="A67" s="112"/>
      <c r="B67" s="30"/>
      <c r="C67" s="30"/>
      <c r="D67" s="113"/>
      <c r="E67" s="114"/>
      <c r="F67" s="34"/>
    </row>
    <row r="68" spans="1:6">
      <c r="A68" s="112"/>
      <c r="B68" s="30"/>
      <c r="C68" s="30"/>
      <c r="D68" s="113"/>
      <c r="E68" s="114"/>
      <c r="F68" s="34"/>
    </row>
    <row r="69" spans="1:6">
      <c r="A69" s="112"/>
      <c r="B69" s="30"/>
      <c r="C69" s="30"/>
      <c r="D69" s="113"/>
      <c r="E69" s="114"/>
      <c r="F69" s="34"/>
    </row>
    <row r="70" spans="1:6">
      <c r="A70" s="112"/>
      <c r="B70" s="30"/>
      <c r="C70" s="30"/>
      <c r="D70" s="113"/>
      <c r="E70" s="114"/>
      <c r="F70" s="34"/>
    </row>
    <row r="71" spans="1:6">
      <c r="A71" s="112"/>
      <c r="B71" s="30"/>
      <c r="C71" s="30"/>
      <c r="D71" s="113"/>
      <c r="E71" s="114"/>
      <c r="F71" s="34"/>
    </row>
    <row r="72" spans="1:6">
      <c r="A72" s="112"/>
      <c r="B72" s="30"/>
      <c r="C72" s="30"/>
      <c r="D72" s="113"/>
      <c r="E72" s="114"/>
      <c r="F72" s="34"/>
    </row>
    <row r="73" spans="1:6">
      <c r="A73" s="112"/>
      <c r="B73" s="30"/>
      <c r="C73" s="30"/>
      <c r="D73" s="113"/>
      <c r="E73" s="114"/>
      <c r="F73" s="34"/>
    </row>
    <row r="74" spans="1:6" ht="15.75" thickBot="1">
      <c r="A74" s="115"/>
      <c r="B74" s="116"/>
      <c r="C74" s="116"/>
      <c r="D74" s="117"/>
      <c r="E74" s="118"/>
      <c r="F74" s="34"/>
    </row>
    <row r="75" spans="1:6">
      <c r="A75" s="34"/>
      <c r="B75" s="63" t="s">
        <v>443</v>
      </c>
      <c r="C75" s="34"/>
      <c r="D75" s="34"/>
      <c r="E75" s="34"/>
      <c r="F75" s="34"/>
    </row>
    <row r="76" spans="1:6">
      <c r="A76" s="34"/>
      <c r="B76" s="34"/>
      <c r="C76" s="34"/>
      <c r="D76" s="34"/>
    </row>
    <row r="77" spans="1:6">
      <c r="A77" s="34"/>
      <c r="B77" s="34"/>
      <c r="C77" s="34"/>
      <c r="D77" s="34"/>
    </row>
    <row r="78" spans="1:6">
      <c r="A78" s="34"/>
      <c r="B78" s="34"/>
      <c r="C78" s="34"/>
      <c r="D78" s="34"/>
    </row>
    <row r="79" spans="1:6">
      <c r="A79" s="34"/>
      <c r="B79" s="34"/>
      <c r="C79" s="34"/>
      <c r="D79" s="34"/>
    </row>
    <row r="80" spans="1:6">
      <c r="A80" s="34"/>
      <c r="B80" s="34"/>
      <c r="C80" s="34"/>
      <c r="D80" s="34"/>
    </row>
    <row r="81" spans="1:6">
      <c r="A81" s="34"/>
      <c r="B81" s="34"/>
      <c r="C81" s="34"/>
      <c r="D81" s="34"/>
    </row>
    <row r="82" spans="1:6">
      <c r="A82" s="34"/>
      <c r="B82" s="2"/>
      <c r="C82" s="34"/>
      <c r="D82" s="34"/>
      <c r="E82" s="34"/>
      <c r="F82" s="34"/>
    </row>
    <row r="83" spans="1:6">
      <c r="A83" s="34"/>
      <c r="B83" s="34"/>
      <c r="C83" s="34"/>
      <c r="D83" s="34"/>
      <c r="E83" s="34"/>
      <c r="F83" s="34"/>
    </row>
    <row r="84" spans="1:6">
      <c r="A84" s="34"/>
      <c r="B84" s="34"/>
      <c r="C84" s="34"/>
      <c r="D84" s="34"/>
      <c r="E84" s="34"/>
      <c r="F84" s="34"/>
    </row>
    <row r="85" spans="1:6">
      <c r="A85" s="34"/>
      <c r="B85" s="34"/>
      <c r="C85" s="34"/>
      <c r="D85" s="34"/>
      <c r="E85" s="34"/>
      <c r="F85" s="34"/>
    </row>
    <row r="86" spans="1:6">
      <c r="A86" s="34"/>
      <c r="B86" s="34"/>
      <c r="C86" s="34"/>
      <c r="D86" s="34"/>
      <c r="E86" s="34"/>
      <c r="F86" s="34"/>
    </row>
    <row r="87" spans="1:6">
      <c r="A87" s="34"/>
      <c r="B87" s="34"/>
      <c r="C87" s="34"/>
      <c r="D87" s="34"/>
      <c r="E87" s="34"/>
      <c r="F87" s="34"/>
    </row>
    <row r="88" spans="1:6">
      <c r="A88" s="34"/>
      <c r="B88" s="34"/>
      <c r="C88" s="34"/>
      <c r="D88" s="34"/>
      <c r="E88" s="34"/>
      <c r="F88" s="34"/>
    </row>
    <row r="89" spans="1:6">
      <c r="A89" s="34"/>
      <c r="B89" s="34"/>
      <c r="C89" s="34"/>
      <c r="D89" s="34"/>
      <c r="E89" s="34"/>
      <c r="F89" s="34"/>
    </row>
    <row r="90" spans="1:6">
      <c r="A90" s="34"/>
      <c r="B90" s="34"/>
      <c r="C90" s="34"/>
      <c r="D90" s="34"/>
      <c r="E90" s="34"/>
      <c r="F90" s="34"/>
    </row>
    <row r="91" spans="1:6">
      <c r="A91" s="34"/>
      <c r="B91" s="34"/>
      <c r="C91" s="34"/>
      <c r="D91" s="34"/>
      <c r="E91" s="34"/>
      <c r="F91" s="34"/>
    </row>
    <row r="92" spans="1:6">
      <c r="A92" s="34"/>
      <c r="B92" s="34"/>
      <c r="C92" s="34"/>
      <c r="D92" s="34"/>
      <c r="E92" s="34"/>
      <c r="F92" s="34"/>
    </row>
  </sheetData>
  <pageMargins left="0.5" right="0.5" top="0.5" bottom="0.5" header="0.5" footer="0.5"/>
  <pageSetup scale="58" orientation="portrait" r:id="rId1"/>
  <headerFooter alignWithMargins="0"/>
  <rowBreaks count="1" manualBreakCount="1">
    <brk id="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97"/>
  <sheetViews>
    <sheetView showGridLines="0" defaultGridColor="0" colorId="22" zoomScaleNormal="100" workbookViewId="0">
      <selection activeCell="B27" sqref="B27"/>
    </sheetView>
  </sheetViews>
  <sheetFormatPr defaultColWidth="9.77734375" defaultRowHeight="15"/>
  <cols>
    <col min="1" max="1" width="3.77734375" customWidth="1"/>
    <col min="2" max="2" width="66.77734375" customWidth="1"/>
    <col min="3" max="3" width="3.77734375" customWidth="1"/>
  </cols>
  <sheetData>
    <row r="1" spans="1:4" ht="15.75" thickBot="1">
      <c r="A1" s="1475" t="str">
        <f>'Data Sheet'!A46</f>
        <v>Annual Report of Frontier Telephone of Rochester, Inc.                                For the period ending December 31, 2015</v>
      </c>
      <c r="B1" s="34"/>
      <c r="C1" s="34"/>
      <c r="D1" s="34"/>
    </row>
    <row r="2" spans="1:4">
      <c r="A2" s="35"/>
      <c r="B2" s="36"/>
      <c r="C2" s="37"/>
      <c r="D2" s="34"/>
    </row>
    <row r="3" spans="1:4" ht="15.75">
      <c r="A3" s="119" t="s">
        <v>444</v>
      </c>
      <c r="B3" s="74"/>
      <c r="C3" s="120"/>
      <c r="D3" s="34"/>
    </row>
    <row r="4" spans="1:4">
      <c r="A4" s="65" t="s">
        <v>336</v>
      </c>
      <c r="B4" s="30"/>
      <c r="C4" s="42"/>
      <c r="D4" s="34"/>
    </row>
    <row r="5" spans="1:4" ht="30">
      <c r="A5" s="121"/>
      <c r="B5" s="1472" t="s">
        <v>445</v>
      </c>
      <c r="C5" s="42"/>
      <c r="D5" s="34"/>
    </row>
    <row r="6" spans="1:4">
      <c r="A6" s="122"/>
      <c r="B6" s="123"/>
      <c r="C6" s="42"/>
      <c r="D6" s="34"/>
    </row>
    <row r="7" spans="1:4">
      <c r="A7" s="122"/>
      <c r="B7" s="123" t="s">
        <v>446</v>
      </c>
      <c r="C7" s="42"/>
      <c r="D7" s="34"/>
    </row>
    <row r="8" spans="1:4">
      <c r="A8" s="122"/>
      <c r="B8" s="123" t="s">
        <v>447</v>
      </c>
      <c r="C8" s="42"/>
      <c r="D8" s="34"/>
    </row>
    <row r="9" spans="1:4">
      <c r="A9" s="122"/>
      <c r="B9" s="123" t="s">
        <v>448</v>
      </c>
      <c r="C9" s="42"/>
      <c r="D9" s="34"/>
    </row>
    <row r="10" spans="1:4">
      <c r="A10" s="122"/>
      <c r="B10" s="123" t="s">
        <v>449</v>
      </c>
      <c r="C10" s="42"/>
      <c r="D10" s="34"/>
    </row>
    <row r="11" spans="1:4">
      <c r="A11" s="124" t="s">
        <v>350</v>
      </c>
      <c r="B11" s="123"/>
      <c r="C11" s="42"/>
      <c r="D11" s="34"/>
    </row>
    <row r="12" spans="1:4" ht="60">
      <c r="A12" s="125"/>
      <c r="B12" s="1472" t="s">
        <v>450</v>
      </c>
      <c r="C12" s="42"/>
      <c r="D12" s="34"/>
    </row>
    <row r="13" spans="1:4">
      <c r="A13" s="122"/>
      <c r="B13" s="123"/>
      <c r="C13" s="42"/>
      <c r="D13" s="34"/>
    </row>
    <row r="14" spans="1:4">
      <c r="A14" s="122"/>
      <c r="B14" s="123" t="s">
        <v>451</v>
      </c>
      <c r="C14" s="42"/>
      <c r="D14" s="34"/>
    </row>
    <row r="15" spans="1:4">
      <c r="A15" s="122"/>
      <c r="B15" s="1032" t="s">
        <v>452</v>
      </c>
      <c r="C15" s="42"/>
      <c r="D15" s="34"/>
    </row>
    <row r="16" spans="1:4">
      <c r="A16" s="122"/>
      <c r="B16" s="123" t="s">
        <v>453</v>
      </c>
      <c r="C16" s="42"/>
      <c r="D16" s="34"/>
    </row>
    <row r="17" spans="1:4">
      <c r="A17" s="122"/>
      <c r="B17" s="123"/>
      <c r="C17" s="42"/>
      <c r="D17" s="34"/>
    </row>
    <row r="18" spans="1:4">
      <c r="A18" s="122"/>
      <c r="B18" s="123"/>
      <c r="C18" s="42"/>
      <c r="D18" s="34"/>
    </row>
    <row r="19" spans="1:4">
      <c r="A19" s="124" t="s">
        <v>383</v>
      </c>
      <c r="B19" s="123"/>
      <c r="C19" s="42"/>
      <c r="D19" s="34"/>
    </row>
    <row r="20" spans="1:4" ht="60">
      <c r="A20" s="121"/>
      <c r="B20" s="126" t="s">
        <v>454</v>
      </c>
      <c r="C20" s="42"/>
      <c r="D20" s="34"/>
    </row>
    <row r="21" spans="1:4">
      <c r="A21" s="122"/>
      <c r="B21" s="1015" t="s">
        <v>455</v>
      </c>
      <c r="C21" s="42"/>
      <c r="D21" s="34"/>
    </row>
    <row r="22" spans="1:4">
      <c r="A22" s="122"/>
      <c r="B22" s="123"/>
      <c r="C22" s="42"/>
      <c r="D22" s="34"/>
    </row>
    <row r="23" spans="1:4">
      <c r="A23" s="122"/>
      <c r="B23" s="123" t="s">
        <v>456</v>
      </c>
      <c r="C23" s="42"/>
      <c r="D23" s="34"/>
    </row>
    <row r="24" spans="1:4">
      <c r="A24" s="122"/>
      <c r="B24" s="123"/>
      <c r="C24" s="42"/>
      <c r="D24" s="34"/>
    </row>
    <row r="25" spans="1:4">
      <c r="A25" s="122"/>
      <c r="B25" s="123"/>
      <c r="C25" s="42"/>
      <c r="D25" s="34"/>
    </row>
    <row r="26" spans="1:4">
      <c r="A26" s="122"/>
      <c r="B26" s="123"/>
      <c r="C26" s="42"/>
      <c r="D26" s="34"/>
    </row>
    <row r="27" spans="1:4">
      <c r="A27" s="124" t="s">
        <v>403</v>
      </c>
      <c r="B27" s="123"/>
      <c r="C27" s="42"/>
      <c r="D27" s="34"/>
    </row>
    <row r="28" spans="1:4" ht="75">
      <c r="A28" s="121"/>
      <c r="B28" s="1472" t="s">
        <v>457</v>
      </c>
      <c r="C28" s="42"/>
      <c r="D28" s="34"/>
    </row>
    <row r="29" spans="1:4">
      <c r="A29" s="122"/>
      <c r="B29" s="123"/>
      <c r="C29" s="42"/>
      <c r="D29" s="34"/>
    </row>
    <row r="30" spans="1:4">
      <c r="A30" s="122"/>
      <c r="B30" s="123" t="s">
        <v>458</v>
      </c>
      <c r="C30" s="42"/>
      <c r="D30" s="34"/>
    </row>
    <row r="31" spans="1:4">
      <c r="A31" s="122"/>
      <c r="B31" s="123" t="s">
        <v>459</v>
      </c>
      <c r="C31" s="42"/>
      <c r="D31" s="34"/>
    </row>
    <row r="32" spans="1:4">
      <c r="A32" s="122"/>
      <c r="B32" s="123"/>
      <c r="C32" s="42"/>
      <c r="D32" s="34"/>
    </row>
    <row r="33" spans="1:4">
      <c r="A33" s="122"/>
      <c r="B33" s="123"/>
      <c r="C33" s="42"/>
      <c r="D33" s="34"/>
    </row>
    <row r="34" spans="1:4">
      <c r="A34" s="124" t="s">
        <v>428</v>
      </c>
      <c r="B34" s="2" t="s">
        <v>460</v>
      </c>
      <c r="C34" s="42"/>
      <c r="D34" s="34"/>
    </row>
    <row r="35" spans="1:4">
      <c r="A35" s="122"/>
      <c r="B35" s="123"/>
      <c r="C35" s="42"/>
      <c r="D35" s="34"/>
    </row>
    <row r="36" spans="1:4">
      <c r="A36" s="122"/>
      <c r="B36" s="123" t="s">
        <v>461</v>
      </c>
      <c r="C36" s="42"/>
      <c r="D36" s="34"/>
    </row>
    <row r="37" spans="1:4">
      <c r="A37" s="122"/>
      <c r="B37" s="123"/>
      <c r="C37" s="42"/>
      <c r="D37" s="34"/>
    </row>
    <row r="38" spans="1:4">
      <c r="A38" s="122"/>
      <c r="B38" s="123"/>
      <c r="C38" s="42"/>
      <c r="D38" s="34"/>
    </row>
    <row r="39" spans="1:4">
      <c r="A39" s="122"/>
      <c r="B39" s="123"/>
      <c r="C39" s="42"/>
      <c r="D39" s="34"/>
    </row>
    <row r="40" spans="1:4" ht="15.75" thickBot="1">
      <c r="A40" s="127"/>
      <c r="B40" s="128"/>
      <c r="C40" s="111"/>
      <c r="D40" s="34"/>
    </row>
    <row r="41" spans="1:4">
      <c r="A41" s="34" t="s">
        <v>462</v>
      </c>
      <c r="B41" s="2"/>
      <c r="C41" s="34"/>
      <c r="D41" s="34"/>
    </row>
    <row r="42" spans="1:4">
      <c r="A42" s="34"/>
      <c r="B42" s="129" t="s">
        <v>463</v>
      </c>
      <c r="C42" s="74"/>
      <c r="D42" s="34"/>
    </row>
    <row r="43" spans="1:4" ht="15.75" thickBot="1">
      <c r="A43" s="33" t="str">
        <f>'Data Sheet'!A46</f>
        <v>Annual Report of Frontier Telephone of Rochester, Inc.                                For the period ending December 31, 2015</v>
      </c>
      <c r="B43" s="2"/>
      <c r="C43" s="130"/>
      <c r="D43" s="34"/>
    </row>
    <row r="44" spans="1:4">
      <c r="A44" s="35"/>
      <c r="B44" s="131"/>
      <c r="C44" s="37"/>
      <c r="D44" s="34"/>
    </row>
    <row r="45" spans="1:4" ht="15.75">
      <c r="A45" s="119" t="s">
        <v>464</v>
      </c>
      <c r="B45" s="3"/>
      <c r="C45" s="120"/>
      <c r="D45" s="34"/>
    </row>
    <row r="46" spans="1:4" ht="18">
      <c r="A46" s="132" t="s">
        <v>432</v>
      </c>
      <c r="B46" s="3"/>
      <c r="C46" s="120"/>
      <c r="D46" s="34"/>
    </row>
    <row r="47" spans="1:4" ht="75">
      <c r="A47" s="121"/>
      <c r="B47" s="1472" t="s">
        <v>465</v>
      </c>
      <c r="C47" s="42"/>
      <c r="D47" s="34"/>
    </row>
    <row r="48" spans="1:4">
      <c r="A48" s="122"/>
      <c r="B48" s="123"/>
      <c r="C48" s="42"/>
      <c r="D48" s="34"/>
    </row>
    <row r="49" spans="1:4">
      <c r="A49" s="122"/>
      <c r="B49" s="123"/>
      <c r="C49" s="42"/>
      <c r="D49" s="34"/>
    </row>
    <row r="50" spans="1:4">
      <c r="A50" s="122"/>
      <c r="B50" s="123"/>
      <c r="C50" s="42"/>
      <c r="D50" s="34"/>
    </row>
    <row r="51" spans="1:4">
      <c r="A51" s="122"/>
      <c r="B51" s="123"/>
      <c r="C51" s="42"/>
      <c r="D51" s="34"/>
    </row>
    <row r="52" spans="1:4" ht="75">
      <c r="A52" s="122"/>
      <c r="B52" s="1473" t="s">
        <v>466</v>
      </c>
      <c r="C52" s="42"/>
      <c r="D52" s="34"/>
    </row>
    <row r="53" spans="1:4">
      <c r="A53" s="122"/>
      <c r="B53" s="1014" t="s">
        <v>467</v>
      </c>
      <c r="C53" s="42"/>
      <c r="D53" s="34"/>
    </row>
    <row r="54" spans="1:4">
      <c r="A54" s="122"/>
      <c r="B54" s="123"/>
      <c r="C54" s="42"/>
      <c r="D54" s="34"/>
    </row>
    <row r="55" spans="1:4">
      <c r="A55" s="122"/>
      <c r="B55" s="123" t="s">
        <v>468</v>
      </c>
      <c r="C55" s="42"/>
      <c r="D55" s="34"/>
    </row>
    <row r="56" spans="1:4">
      <c r="A56" s="122"/>
      <c r="B56" s="123"/>
      <c r="C56" s="42"/>
      <c r="D56" s="34"/>
    </row>
    <row r="57" spans="1:4" ht="75">
      <c r="A57" s="122"/>
      <c r="B57" s="1472" t="s">
        <v>469</v>
      </c>
      <c r="C57" s="42"/>
      <c r="D57" s="34"/>
    </row>
    <row r="58" spans="1:4" ht="13.9" customHeight="1">
      <c r="A58" s="122"/>
      <c r="B58" s="133"/>
      <c r="C58" s="42"/>
      <c r="D58" s="34"/>
    </row>
    <row r="59" spans="1:4" ht="13.9" customHeight="1">
      <c r="A59" s="122"/>
      <c r="B59" s="133"/>
      <c r="C59" s="42"/>
      <c r="D59" s="34"/>
    </row>
    <row r="60" spans="1:4">
      <c r="A60" s="122"/>
      <c r="B60" s="123"/>
      <c r="C60" s="42"/>
      <c r="D60" s="34"/>
    </row>
    <row r="61" spans="1:4">
      <c r="A61" s="122"/>
      <c r="B61" s="123"/>
      <c r="C61" s="42"/>
      <c r="D61" s="34"/>
    </row>
    <row r="62" spans="1:4" ht="30">
      <c r="A62" s="122"/>
      <c r="B62" s="1472" t="s">
        <v>470</v>
      </c>
      <c r="C62" s="42"/>
      <c r="D62" s="34"/>
    </row>
    <row r="63" spans="1:4">
      <c r="A63" s="122"/>
      <c r="B63" s="123"/>
      <c r="C63" s="42"/>
      <c r="D63" s="34"/>
    </row>
    <row r="64" spans="1:4">
      <c r="A64" s="122"/>
      <c r="B64" s="123"/>
      <c r="C64" s="42"/>
      <c r="D64" s="34"/>
    </row>
    <row r="65" spans="1:4">
      <c r="A65" s="122"/>
      <c r="B65" s="123"/>
      <c r="C65" s="42"/>
      <c r="D65" s="34"/>
    </row>
    <row r="66" spans="1:4">
      <c r="A66" s="122"/>
      <c r="B66" s="123"/>
      <c r="C66" s="42"/>
      <c r="D66" s="34"/>
    </row>
    <row r="67" spans="1:4">
      <c r="A67" s="122"/>
      <c r="B67" s="123"/>
      <c r="C67" s="42"/>
      <c r="D67" s="34"/>
    </row>
    <row r="68" spans="1:4">
      <c r="A68" s="122"/>
      <c r="B68" s="123"/>
      <c r="C68" s="42"/>
      <c r="D68" s="34"/>
    </row>
    <row r="69" spans="1:4">
      <c r="A69" s="122"/>
      <c r="B69" s="123"/>
      <c r="C69" s="42"/>
      <c r="D69" s="34"/>
    </row>
    <row r="70" spans="1:4">
      <c r="A70" s="122"/>
      <c r="B70" s="123"/>
      <c r="C70" s="42"/>
      <c r="D70" s="34"/>
    </row>
    <row r="71" spans="1:4">
      <c r="A71" s="41"/>
      <c r="B71" s="123"/>
      <c r="C71" s="42"/>
      <c r="D71" s="34"/>
    </row>
    <row r="72" spans="1:4">
      <c r="A72" s="41"/>
      <c r="B72" s="123"/>
      <c r="C72" s="42"/>
      <c r="D72" s="34"/>
    </row>
    <row r="73" spans="1:4">
      <c r="A73" s="41"/>
      <c r="B73" s="123"/>
      <c r="C73" s="42"/>
      <c r="D73" s="34"/>
    </row>
    <row r="74" spans="1:4">
      <c r="A74" s="41"/>
      <c r="B74" s="123"/>
      <c r="C74" s="42"/>
      <c r="D74" s="34"/>
    </row>
    <row r="75" spans="1:4" ht="15.75" thickBot="1">
      <c r="A75" s="127"/>
      <c r="B75" s="128"/>
      <c r="C75" s="111"/>
      <c r="D75" s="34"/>
    </row>
    <row r="76" spans="1:4">
      <c r="A76" s="34"/>
      <c r="B76" s="130" t="s">
        <v>436</v>
      </c>
      <c r="C76" s="34"/>
      <c r="D76" s="34"/>
    </row>
    <row r="77" spans="1:4">
      <c r="A77" s="101" t="s">
        <v>471</v>
      </c>
      <c r="B77" s="74"/>
      <c r="C77" s="74"/>
      <c r="D77" s="34"/>
    </row>
    <row r="78" spans="1:4">
      <c r="A78" s="34"/>
    </row>
    <row r="79" spans="1:4">
      <c r="A79" s="34"/>
    </row>
    <row r="80" spans="1:4">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row r="91" spans="1:1">
      <c r="A91" s="34"/>
    </row>
    <row r="92" spans="1:1">
      <c r="A92" s="34"/>
    </row>
    <row r="93" spans="1:1">
      <c r="A93" s="34"/>
    </row>
    <row r="94" spans="1:1">
      <c r="A94" s="34"/>
    </row>
    <row r="95" spans="1:1">
      <c r="A95" s="34"/>
    </row>
    <row r="96" spans="1:1">
      <c r="A96" s="34"/>
    </row>
    <row r="97" spans="1:1">
      <c r="A97" s="34"/>
    </row>
  </sheetData>
  <printOptions horizontalCentered="1"/>
  <pageMargins left="0.5" right="0.5" top="0.5" bottom="0.5" header="0.5" footer="0.5"/>
  <pageSetup scale="89" fitToHeight="2" orientation="portrait" r:id="rId1"/>
  <headerFooter alignWithMargins="0"/>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58"/>
  <sheetViews>
    <sheetView showGridLines="0" defaultGridColor="0" topLeftCell="A10" colorId="22" zoomScale="75" zoomScaleNormal="75" workbookViewId="0">
      <selection activeCell="E38" sqref="E38"/>
    </sheetView>
  </sheetViews>
  <sheetFormatPr defaultColWidth="9.77734375" defaultRowHeight="15"/>
  <cols>
    <col min="1" max="1" width="4.77734375" customWidth="1"/>
    <col min="2" max="2" width="1.77734375" customWidth="1"/>
    <col min="3" max="3" width="31.77734375" customWidth="1"/>
    <col min="4" max="4" width="1.77734375" customWidth="1"/>
    <col min="5" max="5" width="20.77734375" customWidth="1"/>
    <col min="6" max="6" width="1.77734375" customWidth="1"/>
    <col min="8" max="8" width="1.77734375" customWidth="1"/>
    <col min="9" max="9" width="13.77734375" customWidth="1"/>
    <col min="10" max="10" width="1.77734375" customWidth="1"/>
    <col min="11" max="11" width="13.77734375" customWidth="1"/>
    <col min="12" max="12" width="1.77734375" customWidth="1"/>
    <col min="13" max="13" width="13.33203125" customWidth="1"/>
    <col min="14" max="14" width="1.77734375" customWidth="1"/>
    <col min="15" max="15" width="12.77734375" customWidth="1"/>
    <col min="16" max="16" width="1.77734375" customWidth="1"/>
    <col min="17" max="17" width="12.77734375" customWidth="1"/>
    <col min="18" max="18" width="1.77734375" customWidth="1"/>
    <col min="19" max="19" width="12.77734375" customWidth="1"/>
    <col min="20" max="20" width="1.77734375" customWidth="1"/>
    <col min="21" max="21" width="12.77734375" customWidth="1"/>
    <col min="22" max="22" width="1.77734375" customWidth="1"/>
    <col min="23" max="23" width="12.77734375" customWidth="1"/>
    <col min="24" max="24" width="1.77734375" customWidth="1"/>
    <col min="25" max="25" width="13.77734375" customWidth="1"/>
    <col min="26" max="26" width="4.77734375" customWidth="1"/>
  </cols>
  <sheetData>
    <row r="1" spans="1:27" ht="15.75" thickBot="1">
      <c r="A1" s="33" t="str">
        <f>'Data Sheet'!A50</f>
        <v>Annual Report of Frontier Telephone of Rochester, Inc.                                                       For the period ending December 31, 2015</v>
      </c>
      <c r="B1" s="34"/>
      <c r="C1" s="34"/>
      <c r="D1" s="34"/>
      <c r="E1" s="34"/>
      <c r="F1" s="34"/>
      <c r="G1" s="34"/>
      <c r="H1" s="34"/>
      <c r="I1" s="34"/>
      <c r="J1" s="34"/>
      <c r="K1" s="34"/>
      <c r="L1" s="33" t="str">
        <f>'Data Sheet'!A50</f>
        <v>Annual Report of Frontier Telephone of Rochester, Inc.                                                       For the period ending December 31, 2015</v>
      </c>
      <c r="M1" s="34"/>
      <c r="N1" s="34"/>
      <c r="O1" s="34"/>
      <c r="P1" s="34"/>
      <c r="Q1" s="34"/>
      <c r="R1" s="34"/>
      <c r="S1" s="34"/>
      <c r="T1" s="34"/>
      <c r="U1" s="34"/>
      <c r="V1" s="34"/>
      <c r="W1" s="34"/>
      <c r="X1" s="34"/>
      <c r="Y1" s="34"/>
      <c r="Z1" s="34"/>
      <c r="AA1" s="34"/>
    </row>
    <row r="2" spans="1:27">
      <c r="A2" s="35"/>
      <c r="B2" s="36"/>
      <c r="C2" s="36"/>
      <c r="D2" s="36"/>
      <c r="E2" s="36"/>
      <c r="F2" s="36"/>
      <c r="G2" s="36"/>
      <c r="H2" s="36"/>
      <c r="I2" s="36"/>
      <c r="J2" s="36"/>
      <c r="K2" s="37"/>
      <c r="L2" s="35"/>
      <c r="M2" s="36"/>
      <c r="N2" s="36"/>
      <c r="O2" s="36"/>
      <c r="P2" s="36"/>
      <c r="Q2" s="36"/>
      <c r="R2" s="36"/>
      <c r="S2" s="36"/>
      <c r="T2" s="36"/>
      <c r="U2" s="36"/>
      <c r="V2" s="36"/>
      <c r="W2" s="36"/>
      <c r="X2" s="36"/>
      <c r="Y2" s="36"/>
      <c r="Z2" s="37"/>
      <c r="AA2" s="34"/>
    </row>
    <row r="3" spans="1:27" ht="15.75">
      <c r="A3" s="119" t="s">
        <v>472</v>
      </c>
      <c r="B3" s="74"/>
      <c r="C3" s="74"/>
      <c r="D3" s="74"/>
      <c r="E3" s="74"/>
      <c r="F3" s="74"/>
      <c r="G3" s="74"/>
      <c r="H3" s="74"/>
      <c r="I3" s="74"/>
      <c r="J3" s="74"/>
      <c r="K3" s="120"/>
      <c r="L3" s="119" t="s">
        <v>473</v>
      </c>
      <c r="M3" s="134"/>
      <c r="N3" s="134"/>
      <c r="O3" s="74"/>
      <c r="P3" s="74"/>
      <c r="Q3" s="74"/>
      <c r="R3" s="74"/>
      <c r="S3" s="74"/>
      <c r="T3" s="74"/>
      <c r="U3" s="74"/>
      <c r="V3" s="74"/>
      <c r="W3" s="74"/>
      <c r="X3" s="74"/>
      <c r="Y3" s="74"/>
      <c r="Z3" s="120"/>
      <c r="AA3" s="34"/>
    </row>
    <row r="4" spans="1:27">
      <c r="A4" s="41"/>
      <c r="B4" s="74"/>
      <c r="C4" s="74"/>
      <c r="D4" s="74"/>
      <c r="E4" s="74"/>
      <c r="F4" s="74"/>
      <c r="G4" s="74"/>
      <c r="H4" s="74"/>
      <c r="I4" s="74"/>
      <c r="J4" s="34"/>
      <c r="K4" s="42"/>
      <c r="L4" s="41"/>
      <c r="M4" s="34"/>
      <c r="N4" s="34"/>
      <c r="O4" s="34"/>
      <c r="P4" s="34"/>
      <c r="Q4" s="34"/>
      <c r="R4" s="34"/>
      <c r="S4" s="34"/>
      <c r="T4" s="34"/>
      <c r="U4" s="34"/>
      <c r="V4" s="34"/>
      <c r="W4" s="34"/>
      <c r="X4" s="34"/>
      <c r="Y4" s="34"/>
      <c r="Z4" s="42"/>
      <c r="AA4" s="34"/>
    </row>
    <row r="5" spans="1:27">
      <c r="A5" s="594" t="s">
        <v>336</v>
      </c>
      <c r="B5" s="980" t="s">
        <v>474</v>
      </c>
      <c r="C5" s="1022"/>
      <c r="D5" s="1022"/>
      <c r="E5" s="1022"/>
      <c r="F5" s="1022"/>
      <c r="G5" s="1022"/>
      <c r="H5" s="1022"/>
      <c r="I5" s="1022"/>
      <c r="J5" s="1022"/>
      <c r="K5" s="1023"/>
      <c r="L5" s="593" t="s">
        <v>475</v>
      </c>
      <c r="M5" s="592"/>
      <c r="N5" s="592"/>
      <c r="O5" s="592"/>
      <c r="P5" s="592"/>
      <c r="Q5" s="592"/>
      <c r="R5" s="592"/>
      <c r="S5" s="592"/>
      <c r="T5" s="592"/>
      <c r="U5" s="592"/>
      <c r="V5" s="592"/>
      <c r="W5" s="592"/>
      <c r="X5" s="1475"/>
      <c r="Y5" s="1475"/>
      <c r="Z5" s="1477"/>
      <c r="AA5" s="34"/>
    </row>
    <row r="6" spans="1:27">
      <c r="A6" s="593"/>
      <c r="B6" s="980" t="s">
        <v>476</v>
      </c>
      <c r="C6" s="1022"/>
      <c r="D6" s="1022"/>
      <c r="E6" s="1022"/>
      <c r="F6" s="1022"/>
      <c r="G6" s="1022"/>
      <c r="H6" s="1022"/>
      <c r="I6" s="1022"/>
      <c r="J6" s="1022"/>
      <c r="K6" s="1023"/>
      <c r="L6" s="593" t="s">
        <v>477</v>
      </c>
      <c r="M6" s="592"/>
      <c r="N6" s="592"/>
      <c r="O6" s="592"/>
      <c r="P6" s="592"/>
      <c r="Q6" s="592"/>
      <c r="R6" s="592"/>
      <c r="S6" s="592"/>
      <c r="T6" s="592"/>
      <c r="U6" s="592"/>
      <c r="V6" s="592"/>
      <c r="W6" s="592"/>
      <c r="X6" s="1475"/>
      <c r="Y6" s="1475"/>
      <c r="Z6" s="1477"/>
      <c r="AA6" s="34"/>
    </row>
    <row r="7" spans="1:27">
      <c r="A7" s="593"/>
      <c r="B7" s="980"/>
      <c r="C7" s="1022"/>
      <c r="D7" s="1022"/>
      <c r="E7" s="1022"/>
      <c r="F7" s="1022"/>
      <c r="G7" s="1022"/>
      <c r="H7" s="1022"/>
      <c r="I7" s="1022"/>
      <c r="J7" s="1022"/>
      <c r="K7" s="1023"/>
      <c r="L7" s="593" t="s">
        <v>478</v>
      </c>
      <c r="M7" s="592"/>
      <c r="N7" s="592"/>
      <c r="O7" s="592"/>
      <c r="P7" s="592"/>
      <c r="Q7" s="592"/>
      <c r="R7" s="592"/>
      <c r="S7" s="592"/>
      <c r="T7" s="592"/>
      <c r="U7" s="592"/>
      <c r="V7" s="592"/>
      <c r="W7" s="592"/>
      <c r="X7" s="1475"/>
      <c r="Y7" s="1475"/>
      <c r="Z7" s="1477"/>
      <c r="AA7" s="34"/>
    </row>
    <row r="8" spans="1:27">
      <c r="A8" s="594" t="s">
        <v>350</v>
      </c>
      <c r="B8" s="980" t="s">
        <v>479</v>
      </c>
      <c r="C8" s="1022"/>
      <c r="D8" s="1022"/>
      <c r="E8" s="1022"/>
      <c r="F8" s="1022"/>
      <c r="G8" s="1022"/>
      <c r="H8" s="1022"/>
      <c r="I8" s="1022"/>
      <c r="J8" s="1022"/>
      <c r="K8" s="1023"/>
      <c r="L8" s="593" t="s">
        <v>480</v>
      </c>
      <c r="M8" s="592"/>
      <c r="N8" s="592"/>
      <c r="O8" s="592"/>
      <c r="P8" s="592"/>
      <c r="Q8" s="592"/>
      <c r="R8" s="592"/>
      <c r="S8" s="592"/>
      <c r="T8" s="592"/>
      <c r="U8" s="592"/>
      <c r="V8" s="592"/>
      <c r="W8" s="592"/>
      <c r="X8" s="1475"/>
      <c r="Y8" s="1475"/>
      <c r="Z8" s="1477"/>
      <c r="AA8" s="34"/>
    </row>
    <row r="9" spans="1:27">
      <c r="A9" s="593"/>
      <c r="B9" s="980" t="s">
        <v>481</v>
      </c>
      <c r="C9" s="1022"/>
      <c r="D9" s="1022"/>
      <c r="E9" s="1022"/>
      <c r="F9" s="1022"/>
      <c r="G9" s="1022"/>
      <c r="H9" s="1022"/>
      <c r="I9" s="1022"/>
      <c r="J9" s="1022"/>
      <c r="K9" s="1023"/>
      <c r="L9" s="593"/>
      <c r="M9" s="592"/>
      <c r="N9" s="592"/>
      <c r="O9" s="592"/>
      <c r="P9" s="592"/>
      <c r="Q9" s="592"/>
      <c r="R9" s="592"/>
      <c r="S9" s="592"/>
      <c r="T9" s="592"/>
      <c r="U9" s="592"/>
      <c r="V9" s="592"/>
      <c r="W9" s="592"/>
      <c r="X9" s="1475"/>
      <c r="Y9" s="1475"/>
      <c r="Z9" s="1477"/>
      <c r="AA9" s="34"/>
    </row>
    <row r="10" spans="1:27">
      <c r="A10" s="593"/>
      <c r="B10" s="980"/>
      <c r="C10" s="1022"/>
      <c r="D10" s="1022"/>
      <c r="E10" s="1022"/>
      <c r="F10" s="1022"/>
      <c r="G10" s="1022"/>
      <c r="H10" s="1022"/>
      <c r="I10" s="1022"/>
      <c r="J10" s="1022"/>
      <c r="K10" s="1023"/>
      <c r="L10" s="593" t="s">
        <v>482</v>
      </c>
      <c r="M10" s="592"/>
      <c r="N10" s="592"/>
      <c r="O10" s="592"/>
      <c r="P10" s="592"/>
      <c r="Q10" s="592"/>
      <c r="R10" s="592"/>
      <c r="S10" s="592"/>
      <c r="T10" s="592"/>
      <c r="U10" s="592"/>
      <c r="V10" s="592"/>
      <c r="W10" s="592"/>
      <c r="X10" s="1475"/>
      <c r="Y10" s="1475"/>
      <c r="Z10" s="1477"/>
      <c r="AA10" s="34"/>
    </row>
    <row r="11" spans="1:27">
      <c r="A11" s="594" t="s">
        <v>383</v>
      </c>
      <c r="B11" s="980" t="s">
        <v>483</v>
      </c>
      <c r="C11" s="1022"/>
      <c r="D11" s="1022"/>
      <c r="E11" s="1022"/>
      <c r="F11" s="1022"/>
      <c r="G11" s="1022"/>
      <c r="H11" s="1022"/>
      <c r="I11" s="1022"/>
      <c r="J11" s="1022"/>
      <c r="K11" s="1023"/>
      <c r="L11" s="593" t="s">
        <v>484</v>
      </c>
      <c r="M11" s="592"/>
      <c r="N11" s="592"/>
      <c r="O11" s="592"/>
      <c r="P11" s="592"/>
      <c r="Q11" s="592"/>
      <c r="R11" s="592"/>
      <c r="S11" s="592"/>
      <c r="T11" s="592"/>
      <c r="U11" s="592"/>
      <c r="V11" s="592"/>
      <c r="W11" s="592"/>
      <c r="X11" s="1475"/>
      <c r="Y11" s="1475"/>
      <c r="Z11" s="1477"/>
      <c r="AA11" s="34"/>
    </row>
    <row r="12" spans="1:27">
      <c r="A12" s="593"/>
      <c r="B12" s="980" t="s">
        <v>485</v>
      </c>
      <c r="C12" s="1022"/>
      <c r="D12" s="1022"/>
      <c r="E12" s="1022"/>
      <c r="F12" s="1022"/>
      <c r="G12" s="1022"/>
      <c r="H12" s="1022"/>
      <c r="I12" s="1022"/>
      <c r="J12" s="1022"/>
      <c r="K12" s="1023"/>
      <c r="L12" s="593"/>
      <c r="M12" s="592"/>
      <c r="N12" s="592"/>
      <c r="O12" s="592"/>
      <c r="P12" s="592"/>
      <c r="Q12" s="592"/>
      <c r="R12" s="592"/>
      <c r="S12" s="592"/>
      <c r="T12" s="592"/>
      <c r="U12" s="592"/>
      <c r="V12" s="592"/>
      <c r="W12" s="592"/>
      <c r="X12" s="1475"/>
      <c r="Y12" s="1475"/>
      <c r="Z12" s="1477"/>
      <c r="AA12" s="34"/>
    </row>
    <row r="13" spans="1:27">
      <c r="A13" s="1478"/>
      <c r="B13" s="1479"/>
      <c r="C13" s="1479"/>
      <c r="D13" s="1479"/>
      <c r="E13" s="1479"/>
      <c r="F13" s="1479"/>
      <c r="G13" s="1479"/>
      <c r="H13" s="1479"/>
      <c r="I13" s="1479"/>
      <c r="J13" s="1480"/>
      <c r="K13" s="1481"/>
      <c r="L13" s="596"/>
      <c r="M13" s="595"/>
      <c r="N13" s="595"/>
      <c r="O13" s="595"/>
      <c r="P13" s="595"/>
      <c r="Q13" s="595"/>
      <c r="R13" s="595"/>
      <c r="S13" s="595"/>
      <c r="T13" s="595"/>
      <c r="U13" s="595"/>
      <c r="V13" s="595"/>
      <c r="W13" s="595"/>
      <c r="X13" s="1480"/>
      <c r="Y13" s="1480"/>
      <c r="Z13" s="1481"/>
      <c r="AA13" s="34"/>
    </row>
    <row r="14" spans="1:27">
      <c r="A14" s="41"/>
      <c r="B14" s="135"/>
      <c r="C14" s="136"/>
      <c r="D14" s="101" t="s">
        <v>486</v>
      </c>
      <c r="E14" s="74"/>
      <c r="F14" s="137" t="s">
        <v>487</v>
      </c>
      <c r="G14" s="74"/>
      <c r="H14" s="138"/>
      <c r="I14" s="101" t="s">
        <v>488</v>
      </c>
      <c r="J14" s="74"/>
      <c r="K14" s="120"/>
      <c r="L14" s="41"/>
      <c r="M14" s="34"/>
      <c r="N14" s="135"/>
      <c r="O14" s="139"/>
      <c r="P14" s="140"/>
      <c r="Q14" s="34"/>
      <c r="R14" s="140"/>
      <c r="S14" s="141"/>
      <c r="T14" s="34"/>
      <c r="U14" s="34"/>
      <c r="V14" s="140"/>
      <c r="W14" s="141"/>
      <c r="X14" s="34"/>
      <c r="Y14" s="34"/>
      <c r="Z14" s="64"/>
      <c r="AA14" s="34"/>
    </row>
    <row r="15" spans="1:27">
      <c r="A15" s="65" t="s">
        <v>489</v>
      </c>
      <c r="B15" s="135"/>
      <c r="C15" s="136"/>
      <c r="D15" s="101" t="s">
        <v>490</v>
      </c>
      <c r="E15" s="74"/>
      <c r="F15" s="137" t="s">
        <v>491</v>
      </c>
      <c r="G15" s="74"/>
      <c r="H15" s="135"/>
      <c r="I15" s="142" t="s">
        <v>492</v>
      </c>
      <c r="J15" s="139"/>
      <c r="K15" s="143" t="s">
        <v>493</v>
      </c>
      <c r="L15" s="41"/>
      <c r="M15" s="63" t="s">
        <v>494</v>
      </c>
      <c r="N15" s="135"/>
      <c r="O15" s="63" t="s">
        <v>495</v>
      </c>
      <c r="P15" s="135"/>
      <c r="Q15" s="63" t="s">
        <v>496</v>
      </c>
      <c r="R15" s="135"/>
      <c r="S15" s="144" t="s">
        <v>497</v>
      </c>
      <c r="T15" s="34"/>
      <c r="U15" s="63" t="s">
        <v>498</v>
      </c>
      <c r="V15" s="135"/>
      <c r="W15" s="144" t="s">
        <v>499</v>
      </c>
      <c r="X15" s="34"/>
      <c r="Y15" s="63" t="s">
        <v>500</v>
      </c>
      <c r="Z15" s="61" t="s">
        <v>489</v>
      </c>
      <c r="AA15" s="34"/>
    </row>
    <row r="16" spans="1:27">
      <c r="A16" s="65" t="s">
        <v>501</v>
      </c>
      <c r="B16" s="135"/>
      <c r="C16" s="144" t="s">
        <v>502</v>
      </c>
      <c r="D16" s="101" t="s">
        <v>503</v>
      </c>
      <c r="E16" s="74"/>
      <c r="F16" s="137" t="s">
        <v>504</v>
      </c>
      <c r="G16" s="74"/>
      <c r="H16" s="135"/>
      <c r="I16" s="144" t="s">
        <v>505</v>
      </c>
      <c r="J16" s="34"/>
      <c r="K16" s="107" t="s">
        <v>506</v>
      </c>
      <c r="L16" s="41"/>
      <c r="M16" s="63" t="s">
        <v>507</v>
      </c>
      <c r="N16" s="135"/>
      <c r="O16" s="63" t="s">
        <v>508</v>
      </c>
      <c r="P16" s="135"/>
      <c r="Q16" s="63" t="s">
        <v>509</v>
      </c>
      <c r="R16" s="135"/>
      <c r="S16" s="144" t="s">
        <v>510</v>
      </c>
      <c r="T16" s="34"/>
      <c r="U16" s="63" t="s">
        <v>511</v>
      </c>
      <c r="V16" s="135"/>
      <c r="W16" s="144" t="s">
        <v>512</v>
      </c>
      <c r="X16" s="34"/>
      <c r="Y16" s="63" t="s">
        <v>513</v>
      </c>
      <c r="Z16" s="61" t="s">
        <v>501</v>
      </c>
      <c r="AA16" s="34"/>
    </row>
    <row r="17" spans="1:27">
      <c r="A17" s="41"/>
      <c r="B17" s="135"/>
      <c r="C17" s="144" t="s">
        <v>226</v>
      </c>
      <c r="D17" s="101" t="s">
        <v>227</v>
      </c>
      <c r="E17" s="74"/>
      <c r="F17" s="137" t="s">
        <v>514</v>
      </c>
      <c r="G17" s="74"/>
      <c r="H17" s="135"/>
      <c r="I17" s="144" t="s">
        <v>515</v>
      </c>
      <c r="J17" s="34"/>
      <c r="K17" s="107" t="s">
        <v>516</v>
      </c>
      <c r="L17" s="41"/>
      <c r="M17" s="63" t="s">
        <v>517</v>
      </c>
      <c r="N17" s="135"/>
      <c r="O17" s="63" t="s">
        <v>518</v>
      </c>
      <c r="P17" s="135"/>
      <c r="Q17" s="63" t="s">
        <v>519</v>
      </c>
      <c r="R17" s="135"/>
      <c r="S17" s="144" t="s">
        <v>520</v>
      </c>
      <c r="T17" s="34"/>
      <c r="U17" s="63" t="s">
        <v>521</v>
      </c>
      <c r="V17" s="135"/>
      <c r="W17" s="144" t="s">
        <v>522</v>
      </c>
      <c r="X17" s="34"/>
      <c r="Y17" s="63" t="s">
        <v>523</v>
      </c>
      <c r="Z17" s="64"/>
      <c r="AA17" s="34"/>
    </row>
    <row r="18" spans="1:27">
      <c r="A18" s="41"/>
      <c r="B18" s="135"/>
      <c r="C18" s="136"/>
      <c r="D18" s="34"/>
      <c r="E18" s="34"/>
      <c r="F18" s="137" t="s">
        <v>228</v>
      </c>
      <c r="G18" s="74"/>
      <c r="H18" s="135"/>
      <c r="I18" s="145"/>
      <c r="J18" s="34"/>
      <c r="K18" s="42"/>
      <c r="L18" s="41"/>
      <c r="M18" s="34"/>
      <c r="N18" s="135"/>
      <c r="O18" s="34"/>
      <c r="P18" s="135"/>
      <c r="Q18" s="34"/>
      <c r="R18" s="135"/>
      <c r="S18" s="136"/>
      <c r="T18" s="34"/>
      <c r="U18" s="34"/>
      <c r="V18" s="135"/>
      <c r="W18" s="136"/>
      <c r="X18" s="34"/>
      <c r="Y18" s="34"/>
      <c r="Z18" s="64"/>
      <c r="AA18" s="34"/>
    </row>
    <row r="19" spans="1:27">
      <c r="A19" s="43" t="s">
        <v>231</v>
      </c>
      <c r="B19" s="140"/>
      <c r="C19" s="146" t="s">
        <v>524</v>
      </c>
      <c r="D19" s="147"/>
      <c r="E19" s="147" t="s">
        <v>525</v>
      </c>
      <c r="F19" s="148"/>
      <c r="G19" s="147"/>
      <c r="H19" s="148"/>
      <c r="I19" s="149"/>
      <c r="J19" s="147"/>
      <c r="K19" s="150"/>
      <c r="L19" s="151"/>
      <c r="M19" s="152"/>
      <c r="N19" s="153"/>
      <c r="O19" s="152"/>
      <c r="P19" s="148"/>
      <c r="Q19" s="152"/>
      <c r="R19" s="148"/>
      <c r="S19" s="149"/>
      <c r="T19" s="147"/>
      <c r="U19" s="152"/>
      <c r="V19" s="148"/>
      <c r="W19" s="149"/>
      <c r="X19" s="147"/>
      <c r="Y19" s="154">
        <f t="shared" ref="Y19:Y43" si="0">SUM(K19:W19)</f>
        <v>0</v>
      </c>
      <c r="Z19" s="47" t="s">
        <v>231</v>
      </c>
      <c r="AA19" s="34"/>
    </row>
    <row r="20" spans="1:27">
      <c r="A20" s="65" t="s">
        <v>463</v>
      </c>
      <c r="B20" s="135"/>
      <c r="C20" s="155" t="s">
        <v>526</v>
      </c>
      <c r="D20" s="30"/>
      <c r="E20" s="30" t="s">
        <v>527</v>
      </c>
      <c r="F20" s="156"/>
      <c r="G20" s="30"/>
      <c r="H20" s="156"/>
      <c r="I20" s="157"/>
      <c r="J20" s="30"/>
      <c r="K20" s="158"/>
      <c r="L20" s="159"/>
      <c r="M20" s="160"/>
      <c r="N20" s="161"/>
      <c r="O20" s="160"/>
      <c r="P20" s="156"/>
      <c r="Q20" s="160"/>
      <c r="R20" s="156"/>
      <c r="S20" s="157"/>
      <c r="T20" s="30"/>
      <c r="U20" s="160"/>
      <c r="V20" s="156"/>
      <c r="W20" s="157"/>
      <c r="X20" s="30"/>
      <c r="Y20" s="162">
        <f t="shared" si="0"/>
        <v>0</v>
      </c>
      <c r="Z20" s="61" t="s">
        <v>463</v>
      </c>
      <c r="AA20" s="34"/>
    </row>
    <row r="21" spans="1:27">
      <c r="A21" s="65" t="s">
        <v>471</v>
      </c>
      <c r="B21" s="135"/>
      <c r="C21" s="155" t="s">
        <v>528</v>
      </c>
      <c r="D21" s="30"/>
      <c r="E21" s="30" t="s">
        <v>529</v>
      </c>
      <c r="F21" s="156"/>
      <c r="G21" s="30"/>
      <c r="H21" s="156"/>
      <c r="I21" s="157"/>
      <c r="J21" s="30"/>
      <c r="K21" s="158"/>
      <c r="L21" s="159"/>
      <c r="M21" s="160"/>
      <c r="N21" s="161"/>
      <c r="O21" s="160"/>
      <c r="P21" s="156"/>
      <c r="Q21" s="160"/>
      <c r="R21" s="156"/>
      <c r="S21" s="157"/>
      <c r="T21" s="30"/>
      <c r="U21" s="160"/>
      <c r="V21" s="156"/>
      <c r="W21" s="157"/>
      <c r="X21" s="30"/>
      <c r="Y21" s="162">
        <f t="shared" si="0"/>
        <v>0</v>
      </c>
      <c r="Z21" s="61" t="s">
        <v>471</v>
      </c>
      <c r="AA21" s="34"/>
    </row>
    <row r="22" spans="1:27">
      <c r="A22" s="65" t="s">
        <v>530</v>
      </c>
      <c r="B22" s="135"/>
      <c r="C22" s="155" t="s">
        <v>531</v>
      </c>
      <c r="D22" s="30"/>
      <c r="E22" s="30" t="s">
        <v>529</v>
      </c>
      <c r="F22" s="156"/>
      <c r="G22" s="30"/>
      <c r="H22" s="156"/>
      <c r="I22" s="157"/>
      <c r="J22" s="30"/>
      <c r="K22" s="158"/>
      <c r="L22" s="159"/>
      <c r="M22" s="160"/>
      <c r="N22" s="161"/>
      <c r="O22" s="160"/>
      <c r="P22" s="156"/>
      <c r="Q22" s="160"/>
      <c r="R22" s="156"/>
      <c r="S22" s="157"/>
      <c r="T22" s="30"/>
      <c r="U22" s="160"/>
      <c r="V22" s="156"/>
      <c r="W22" s="157"/>
      <c r="X22" s="30"/>
      <c r="Y22" s="162">
        <f t="shared" si="0"/>
        <v>0</v>
      </c>
      <c r="Z22" s="61" t="s">
        <v>530</v>
      </c>
      <c r="AA22" s="34"/>
    </row>
    <row r="23" spans="1:27">
      <c r="A23" s="65" t="s">
        <v>532</v>
      </c>
      <c r="B23" s="135"/>
      <c r="C23" s="155" t="s">
        <v>533</v>
      </c>
      <c r="D23" s="30"/>
      <c r="E23" s="30" t="s">
        <v>529</v>
      </c>
      <c r="F23" s="156"/>
      <c r="G23" s="30"/>
      <c r="H23" s="156"/>
      <c r="I23" s="157"/>
      <c r="J23" s="30"/>
      <c r="K23" s="158"/>
      <c r="L23" s="159"/>
      <c r="M23" s="160"/>
      <c r="N23" s="161"/>
      <c r="O23" s="160"/>
      <c r="P23" s="156"/>
      <c r="Q23" s="160"/>
      <c r="R23" s="156"/>
      <c r="S23" s="157"/>
      <c r="T23" s="30"/>
      <c r="U23" s="160"/>
      <c r="V23" s="156"/>
      <c r="W23" s="157"/>
      <c r="X23" s="30"/>
      <c r="Y23" s="162">
        <f t="shared" si="0"/>
        <v>0</v>
      </c>
      <c r="Z23" s="61" t="s">
        <v>532</v>
      </c>
      <c r="AA23" s="34"/>
    </row>
    <row r="24" spans="1:27">
      <c r="A24" s="65" t="s">
        <v>242</v>
      </c>
      <c r="B24" s="135"/>
      <c r="C24" s="155" t="s">
        <v>534</v>
      </c>
      <c r="D24" s="30"/>
      <c r="E24" s="30" t="s">
        <v>529</v>
      </c>
      <c r="F24" s="156"/>
      <c r="G24" s="30"/>
      <c r="H24" s="156"/>
      <c r="I24" s="157"/>
      <c r="J24" s="30"/>
      <c r="K24" s="158"/>
      <c r="L24" s="159"/>
      <c r="M24" s="160"/>
      <c r="N24" s="161"/>
      <c r="O24" s="160"/>
      <c r="P24" s="156"/>
      <c r="Q24" s="160"/>
      <c r="R24" s="156"/>
      <c r="S24" s="157"/>
      <c r="T24" s="30"/>
      <c r="U24" s="160"/>
      <c r="V24" s="156"/>
      <c r="W24" s="157"/>
      <c r="X24" s="30"/>
      <c r="Y24" s="162">
        <f t="shared" si="0"/>
        <v>0</v>
      </c>
      <c r="Z24" s="61" t="s">
        <v>242</v>
      </c>
      <c r="AA24" s="34"/>
    </row>
    <row r="25" spans="1:27">
      <c r="A25" s="65" t="s">
        <v>245</v>
      </c>
      <c r="B25" s="135"/>
      <c r="C25" s="155" t="s">
        <v>535</v>
      </c>
      <c r="D25" s="30"/>
      <c r="E25" s="30" t="s">
        <v>529</v>
      </c>
      <c r="F25" s="156"/>
      <c r="G25" s="30"/>
      <c r="H25" s="156"/>
      <c r="I25" s="157"/>
      <c r="J25" s="30"/>
      <c r="K25" s="158"/>
      <c r="L25" s="159"/>
      <c r="M25" s="160"/>
      <c r="N25" s="161"/>
      <c r="O25" s="160"/>
      <c r="P25" s="156"/>
      <c r="Q25" s="160"/>
      <c r="R25" s="156"/>
      <c r="S25" s="157"/>
      <c r="T25" s="30"/>
      <c r="U25" s="160"/>
      <c r="V25" s="156"/>
      <c r="W25" s="157"/>
      <c r="X25" s="30"/>
      <c r="Y25" s="162">
        <f t="shared" si="0"/>
        <v>0</v>
      </c>
      <c r="Z25" s="61" t="s">
        <v>245</v>
      </c>
      <c r="AA25" s="34"/>
    </row>
    <row r="26" spans="1:27">
      <c r="A26" s="65" t="s">
        <v>248</v>
      </c>
      <c r="B26" s="135"/>
      <c r="C26" s="155" t="s">
        <v>536</v>
      </c>
      <c r="D26" s="30"/>
      <c r="E26" s="30" t="s">
        <v>529</v>
      </c>
      <c r="F26" s="156"/>
      <c r="G26" s="30"/>
      <c r="H26" s="156"/>
      <c r="I26" s="157"/>
      <c r="J26" s="30"/>
      <c r="K26" s="158"/>
      <c r="L26" s="159"/>
      <c r="M26" s="160"/>
      <c r="N26" s="161"/>
      <c r="O26" s="160"/>
      <c r="P26" s="156"/>
      <c r="Q26" s="160"/>
      <c r="R26" s="156"/>
      <c r="S26" s="157"/>
      <c r="T26" s="30"/>
      <c r="U26" s="160"/>
      <c r="V26" s="156"/>
      <c r="W26" s="157"/>
      <c r="X26" s="30"/>
      <c r="Y26" s="162">
        <f t="shared" si="0"/>
        <v>0</v>
      </c>
      <c r="Z26" s="61" t="s">
        <v>248</v>
      </c>
      <c r="AA26" s="34"/>
    </row>
    <row r="27" spans="1:27">
      <c r="A27" s="65" t="s">
        <v>252</v>
      </c>
      <c r="B27" s="135"/>
      <c r="C27" s="155" t="s">
        <v>537</v>
      </c>
      <c r="D27" s="30"/>
      <c r="E27" s="30" t="s">
        <v>529</v>
      </c>
      <c r="F27" s="156"/>
      <c r="G27" s="30"/>
      <c r="H27" s="156"/>
      <c r="I27" s="157"/>
      <c r="J27" s="30"/>
      <c r="K27" s="158"/>
      <c r="L27" s="159"/>
      <c r="M27" s="160"/>
      <c r="N27" s="161"/>
      <c r="O27" s="160"/>
      <c r="P27" s="156"/>
      <c r="Q27" s="160"/>
      <c r="R27" s="156"/>
      <c r="S27" s="157"/>
      <c r="T27" s="30"/>
      <c r="U27" s="160"/>
      <c r="V27" s="156"/>
      <c r="W27" s="157"/>
      <c r="X27" s="30"/>
      <c r="Y27" s="162">
        <f t="shared" si="0"/>
        <v>0</v>
      </c>
      <c r="Z27" s="61" t="s">
        <v>252</v>
      </c>
      <c r="AA27" s="34"/>
    </row>
    <row r="28" spans="1:27">
      <c r="A28" s="65" t="s">
        <v>538</v>
      </c>
      <c r="B28" s="135"/>
      <c r="C28" s="155" t="s">
        <v>539</v>
      </c>
      <c r="D28" s="30"/>
      <c r="E28" s="30" t="s">
        <v>529</v>
      </c>
      <c r="F28" s="156"/>
      <c r="G28" s="30"/>
      <c r="H28" s="156"/>
      <c r="I28" s="157"/>
      <c r="J28" s="30"/>
      <c r="K28" s="158"/>
      <c r="L28" s="159"/>
      <c r="M28" s="160"/>
      <c r="N28" s="161"/>
      <c r="O28" s="160"/>
      <c r="P28" s="156"/>
      <c r="Q28" s="160"/>
      <c r="R28" s="156"/>
      <c r="S28" s="157"/>
      <c r="T28" s="30"/>
      <c r="U28" s="160"/>
      <c r="V28" s="156"/>
      <c r="W28" s="157"/>
      <c r="X28" s="30"/>
      <c r="Y28" s="162">
        <f t="shared" si="0"/>
        <v>0</v>
      </c>
      <c r="Z28" s="61" t="s">
        <v>538</v>
      </c>
      <c r="AA28" s="34"/>
    </row>
    <row r="29" spans="1:27">
      <c r="A29" s="65" t="s">
        <v>540</v>
      </c>
      <c r="B29" s="135"/>
      <c r="C29" s="155" t="s">
        <v>541</v>
      </c>
      <c r="D29" s="30"/>
      <c r="E29" s="30" t="s">
        <v>529</v>
      </c>
      <c r="F29" s="156"/>
      <c r="G29" s="30"/>
      <c r="H29" s="156"/>
      <c r="I29" s="157"/>
      <c r="J29" s="30"/>
      <c r="K29" s="158"/>
      <c r="L29" s="159"/>
      <c r="M29" s="160"/>
      <c r="N29" s="161"/>
      <c r="O29" s="160"/>
      <c r="P29" s="156"/>
      <c r="Q29" s="160"/>
      <c r="R29" s="156"/>
      <c r="S29" s="157"/>
      <c r="T29" s="30"/>
      <c r="U29" s="160"/>
      <c r="V29" s="156"/>
      <c r="W29" s="157"/>
      <c r="X29" s="30"/>
      <c r="Y29" s="162">
        <f t="shared" si="0"/>
        <v>0</v>
      </c>
      <c r="Z29" s="61" t="s">
        <v>540</v>
      </c>
      <c r="AA29" s="34"/>
    </row>
    <row r="30" spans="1:27">
      <c r="A30" s="65" t="s">
        <v>542</v>
      </c>
      <c r="B30" s="135"/>
      <c r="C30" s="155" t="s">
        <v>543</v>
      </c>
      <c r="D30" s="30"/>
      <c r="E30" s="30" t="s">
        <v>529</v>
      </c>
      <c r="F30" s="156"/>
      <c r="G30" s="30"/>
      <c r="H30" s="156"/>
      <c r="I30" s="157"/>
      <c r="J30" s="30"/>
      <c r="K30" s="158"/>
      <c r="L30" s="159"/>
      <c r="M30" s="160"/>
      <c r="N30" s="161"/>
      <c r="O30" s="160"/>
      <c r="P30" s="156"/>
      <c r="Q30" s="160"/>
      <c r="R30" s="156"/>
      <c r="S30" s="157"/>
      <c r="T30" s="30"/>
      <c r="U30" s="160"/>
      <c r="V30" s="156"/>
      <c r="W30" s="157"/>
      <c r="X30" s="30"/>
      <c r="Y30" s="162">
        <f t="shared" si="0"/>
        <v>0</v>
      </c>
      <c r="Z30" s="61" t="s">
        <v>542</v>
      </c>
      <c r="AA30" s="34"/>
    </row>
    <row r="31" spans="1:27">
      <c r="A31" s="65" t="s">
        <v>544</v>
      </c>
      <c r="B31" s="135"/>
      <c r="C31" s="155" t="s">
        <v>545</v>
      </c>
      <c r="D31" s="30"/>
      <c r="E31" s="30" t="s">
        <v>529</v>
      </c>
      <c r="F31" s="156"/>
      <c r="G31" s="30"/>
      <c r="H31" s="156"/>
      <c r="I31" s="157"/>
      <c r="J31" s="30"/>
      <c r="K31" s="158"/>
      <c r="L31" s="159"/>
      <c r="M31" s="160"/>
      <c r="N31" s="161"/>
      <c r="O31" s="160"/>
      <c r="P31" s="156"/>
      <c r="Q31" s="160"/>
      <c r="R31" s="156"/>
      <c r="S31" s="157"/>
      <c r="T31" s="30"/>
      <c r="U31" s="160"/>
      <c r="V31" s="156"/>
      <c r="W31" s="157"/>
      <c r="X31" s="30"/>
      <c r="Y31" s="162">
        <f t="shared" si="0"/>
        <v>0</v>
      </c>
      <c r="Z31" s="61" t="s">
        <v>544</v>
      </c>
      <c r="AA31" s="34"/>
    </row>
    <row r="32" spans="1:27">
      <c r="A32" s="65" t="s">
        <v>546</v>
      </c>
      <c r="B32" s="135"/>
      <c r="C32" s="155"/>
      <c r="D32" s="30"/>
      <c r="E32" s="30"/>
      <c r="F32" s="156"/>
      <c r="G32" s="30"/>
      <c r="H32" s="156"/>
      <c r="I32" s="157"/>
      <c r="J32" s="30"/>
      <c r="K32" s="158"/>
      <c r="L32" s="159"/>
      <c r="M32" s="160"/>
      <c r="N32" s="161"/>
      <c r="O32" s="160"/>
      <c r="P32" s="156"/>
      <c r="Q32" s="160"/>
      <c r="R32" s="156"/>
      <c r="S32" s="157"/>
      <c r="T32" s="30"/>
      <c r="U32" s="160"/>
      <c r="V32" s="156"/>
      <c r="W32" s="157"/>
      <c r="X32" s="30"/>
      <c r="Y32" s="162">
        <f t="shared" si="0"/>
        <v>0</v>
      </c>
      <c r="Z32" s="61" t="s">
        <v>546</v>
      </c>
      <c r="AA32" s="34"/>
    </row>
    <row r="33" spans="1:27">
      <c r="A33" s="65" t="s">
        <v>547</v>
      </c>
      <c r="B33" s="135"/>
      <c r="C33" s="155"/>
      <c r="D33" s="30"/>
      <c r="E33" s="30"/>
      <c r="F33" s="156"/>
      <c r="G33" s="30"/>
      <c r="H33" s="156"/>
      <c r="I33" s="157"/>
      <c r="J33" s="30"/>
      <c r="K33" s="158"/>
      <c r="L33" s="159"/>
      <c r="M33" s="160"/>
      <c r="N33" s="161"/>
      <c r="O33" s="160"/>
      <c r="P33" s="156"/>
      <c r="Q33" s="160"/>
      <c r="R33" s="156"/>
      <c r="S33" s="157"/>
      <c r="T33" s="30"/>
      <c r="U33" s="160"/>
      <c r="V33" s="156"/>
      <c r="W33" s="157"/>
      <c r="X33" s="30"/>
      <c r="Y33" s="162">
        <f t="shared" si="0"/>
        <v>0</v>
      </c>
      <c r="Z33" s="61" t="s">
        <v>547</v>
      </c>
      <c r="AA33" s="34"/>
    </row>
    <row r="34" spans="1:27">
      <c r="A34" s="65" t="s">
        <v>548</v>
      </c>
      <c r="B34" s="135"/>
      <c r="C34" s="155"/>
      <c r="D34" s="30"/>
      <c r="E34" s="30"/>
      <c r="F34" s="156"/>
      <c r="G34" s="30"/>
      <c r="H34" s="156"/>
      <c r="I34" s="157"/>
      <c r="J34" s="30"/>
      <c r="K34" s="158"/>
      <c r="L34" s="159"/>
      <c r="M34" s="160"/>
      <c r="N34" s="161"/>
      <c r="O34" s="160"/>
      <c r="P34" s="156"/>
      <c r="Q34" s="160"/>
      <c r="R34" s="156"/>
      <c r="S34" s="157"/>
      <c r="T34" s="30"/>
      <c r="U34" s="160"/>
      <c r="V34" s="156"/>
      <c r="W34" s="157"/>
      <c r="X34" s="30"/>
      <c r="Y34" s="162">
        <f t="shared" si="0"/>
        <v>0</v>
      </c>
      <c r="Z34" s="61" t="s">
        <v>548</v>
      </c>
      <c r="AA34" s="34"/>
    </row>
    <row r="35" spans="1:27">
      <c r="A35" s="65" t="s">
        <v>549</v>
      </c>
      <c r="B35" s="135"/>
      <c r="C35" s="155"/>
      <c r="D35" s="30"/>
      <c r="E35" s="30"/>
      <c r="F35" s="156"/>
      <c r="G35" s="30"/>
      <c r="H35" s="156"/>
      <c r="I35" s="157"/>
      <c r="J35" s="30"/>
      <c r="K35" s="158"/>
      <c r="L35" s="159"/>
      <c r="M35" s="160"/>
      <c r="N35" s="161"/>
      <c r="O35" s="160"/>
      <c r="P35" s="156"/>
      <c r="Q35" s="160"/>
      <c r="R35" s="156"/>
      <c r="S35" s="157"/>
      <c r="T35" s="30"/>
      <c r="U35" s="160"/>
      <c r="V35" s="156"/>
      <c r="W35" s="157"/>
      <c r="X35" s="30"/>
      <c r="Y35" s="162">
        <f t="shared" si="0"/>
        <v>0</v>
      </c>
      <c r="Z35" s="61" t="s">
        <v>549</v>
      </c>
      <c r="AA35" s="34"/>
    </row>
    <row r="36" spans="1:27">
      <c r="A36" s="65" t="s">
        <v>550</v>
      </c>
      <c r="B36" s="135"/>
      <c r="C36" s="155"/>
      <c r="D36" s="30"/>
      <c r="E36" s="30"/>
      <c r="F36" s="156"/>
      <c r="G36" s="30"/>
      <c r="H36" s="156"/>
      <c r="I36" s="157"/>
      <c r="J36" s="30"/>
      <c r="K36" s="158"/>
      <c r="L36" s="159"/>
      <c r="M36" s="160"/>
      <c r="N36" s="161"/>
      <c r="O36" s="160"/>
      <c r="P36" s="156"/>
      <c r="Q36" s="160"/>
      <c r="R36" s="156"/>
      <c r="S36" s="157"/>
      <c r="T36" s="30"/>
      <c r="U36" s="160"/>
      <c r="V36" s="156"/>
      <c r="W36" s="157"/>
      <c r="X36" s="30"/>
      <c r="Y36" s="162">
        <f t="shared" si="0"/>
        <v>0</v>
      </c>
      <c r="Z36" s="61" t="s">
        <v>550</v>
      </c>
      <c r="AA36" s="34"/>
    </row>
    <row r="37" spans="1:27">
      <c r="A37" s="65" t="s">
        <v>551</v>
      </c>
      <c r="B37" s="135"/>
      <c r="C37" s="155"/>
      <c r="D37" s="30"/>
      <c r="E37" s="30"/>
      <c r="F37" s="156"/>
      <c r="G37" s="30"/>
      <c r="H37" s="156"/>
      <c r="I37" s="157"/>
      <c r="J37" s="30"/>
      <c r="K37" s="158"/>
      <c r="L37" s="159"/>
      <c r="M37" s="160"/>
      <c r="N37" s="161"/>
      <c r="O37" s="160"/>
      <c r="P37" s="156"/>
      <c r="Q37" s="160"/>
      <c r="R37" s="156"/>
      <c r="S37" s="157"/>
      <c r="T37" s="30"/>
      <c r="U37" s="160"/>
      <c r="V37" s="156"/>
      <c r="W37" s="157"/>
      <c r="X37" s="30"/>
      <c r="Y37" s="162">
        <f t="shared" si="0"/>
        <v>0</v>
      </c>
      <c r="Z37" s="61" t="s">
        <v>551</v>
      </c>
      <c r="AA37" s="34"/>
    </row>
    <row r="38" spans="1:27">
      <c r="A38" s="65" t="s">
        <v>552</v>
      </c>
      <c r="B38" s="135"/>
      <c r="C38" s="155"/>
      <c r="D38" s="30"/>
      <c r="E38" s="30"/>
      <c r="F38" s="156"/>
      <c r="G38" s="30"/>
      <c r="H38" s="156"/>
      <c r="I38" s="157"/>
      <c r="J38" s="30"/>
      <c r="K38" s="158"/>
      <c r="L38" s="159"/>
      <c r="M38" s="160"/>
      <c r="N38" s="161"/>
      <c r="O38" s="160"/>
      <c r="P38" s="156"/>
      <c r="Q38" s="160"/>
      <c r="R38" s="156"/>
      <c r="S38" s="157"/>
      <c r="T38" s="30"/>
      <c r="U38" s="160"/>
      <c r="V38" s="156"/>
      <c r="W38" s="157"/>
      <c r="X38" s="30"/>
      <c r="Y38" s="162">
        <f t="shared" si="0"/>
        <v>0</v>
      </c>
      <c r="Z38" s="61" t="s">
        <v>552</v>
      </c>
      <c r="AA38" s="34"/>
    </row>
    <row r="39" spans="1:27">
      <c r="A39" s="65" t="s">
        <v>553</v>
      </c>
      <c r="B39" s="135"/>
      <c r="C39" s="155"/>
      <c r="D39" s="30"/>
      <c r="E39" s="30"/>
      <c r="F39" s="156"/>
      <c r="G39" s="30"/>
      <c r="H39" s="156"/>
      <c r="I39" s="157"/>
      <c r="J39" s="30"/>
      <c r="K39" s="158"/>
      <c r="L39" s="159"/>
      <c r="M39" s="160"/>
      <c r="N39" s="161"/>
      <c r="O39" s="160"/>
      <c r="P39" s="156"/>
      <c r="Q39" s="160"/>
      <c r="R39" s="156"/>
      <c r="S39" s="157"/>
      <c r="T39" s="30"/>
      <c r="U39" s="160"/>
      <c r="V39" s="156"/>
      <c r="W39" s="157"/>
      <c r="X39" s="30"/>
      <c r="Y39" s="162">
        <f t="shared" si="0"/>
        <v>0</v>
      </c>
      <c r="Z39" s="61" t="s">
        <v>553</v>
      </c>
      <c r="AA39" s="34"/>
    </row>
    <row r="40" spans="1:27">
      <c r="A40" s="65" t="s">
        <v>554</v>
      </c>
      <c r="B40" s="135"/>
      <c r="C40" s="155"/>
      <c r="D40" s="30"/>
      <c r="E40" s="30"/>
      <c r="F40" s="156"/>
      <c r="G40" s="30"/>
      <c r="H40" s="156"/>
      <c r="I40" s="157"/>
      <c r="J40" s="30"/>
      <c r="K40" s="158"/>
      <c r="L40" s="159"/>
      <c r="M40" s="160"/>
      <c r="N40" s="161"/>
      <c r="O40" s="160"/>
      <c r="P40" s="156"/>
      <c r="Q40" s="160"/>
      <c r="R40" s="156"/>
      <c r="S40" s="157"/>
      <c r="T40" s="30"/>
      <c r="U40" s="160"/>
      <c r="V40" s="156"/>
      <c r="W40" s="157"/>
      <c r="X40" s="30"/>
      <c r="Y40" s="162">
        <f t="shared" si="0"/>
        <v>0</v>
      </c>
      <c r="Z40" s="61" t="s">
        <v>554</v>
      </c>
      <c r="AA40" s="34"/>
    </row>
    <row r="41" spans="1:27">
      <c r="A41" s="65" t="s">
        <v>555</v>
      </c>
      <c r="B41" s="135"/>
      <c r="C41" s="155"/>
      <c r="D41" s="30"/>
      <c r="E41" s="30"/>
      <c r="F41" s="156"/>
      <c r="G41" s="30"/>
      <c r="H41" s="156"/>
      <c r="I41" s="157"/>
      <c r="J41" s="30"/>
      <c r="K41" s="158"/>
      <c r="L41" s="159"/>
      <c r="M41" s="160"/>
      <c r="N41" s="161"/>
      <c r="O41" s="160"/>
      <c r="P41" s="156"/>
      <c r="Q41" s="160"/>
      <c r="R41" s="156"/>
      <c r="S41" s="157"/>
      <c r="T41" s="30"/>
      <c r="U41" s="160"/>
      <c r="V41" s="156"/>
      <c r="W41" s="157"/>
      <c r="X41" s="30"/>
      <c r="Y41" s="162">
        <f t="shared" si="0"/>
        <v>0</v>
      </c>
      <c r="Z41" s="61" t="s">
        <v>555</v>
      </c>
      <c r="AA41" s="34"/>
    </row>
    <row r="42" spans="1:27">
      <c r="A42" s="65" t="s">
        <v>556</v>
      </c>
      <c r="B42" s="135"/>
      <c r="C42" s="155"/>
      <c r="D42" s="30"/>
      <c r="E42" s="30"/>
      <c r="F42" s="156"/>
      <c r="G42" s="30"/>
      <c r="H42" s="156"/>
      <c r="I42" s="157"/>
      <c r="J42" s="30"/>
      <c r="K42" s="158"/>
      <c r="L42" s="159"/>
      <c r="M42" s="160"/>
      <c r="N42" s="161"/>
      <c r="O42" s="160"/>
      <c r="P42" s="156"/>
      <c r="Q42" s="160"/>
      <c r="R42" s="156"/>
      <c r="S42" s="157"/>
      <c r="T42" s="30"/>
      <c r="U42" s="160"/>
      <c r="V42" s="156"/>
      <c r="W42" s="157"/>
      <c r="X42" s="30"/>
      <c r="Y42" s="162">
        <f t="shared" si="0"/>
        <v>0</v>
      </c>
      <c r="Z42" s="61" t="s">
        <v>556</v>
      </c>
      <c r="AA42" s="34"/>
    </row>
    <row r="43" spans="1:27">
      <c r="A43" s="48" t="s">
        <v>557</v>
      </c>
      <c r="B43" s="138"/>
      <c r="C43" s="163"/>
      <c r="D43" s="164"/>
      <c r="E43" s="164"/>
      <c r="F43" s="165"/>
      <c r="G43" s="164"/>
      <c r="H43" s="165"/>
      <c r="I43" s="166"/>
      <c r="J43" s="164"/>
      <c r="K43" s="167"/>
      <c r="L43" s="168"/>
      <c r="M43" s="169"/>
      <c r="N43" s="170"/>
      <c r="O43" s="169"/>
      <c r="P43" s="165"/>
      <c r="Q43" s="169"/>
      <c r="R43" s="165"/>
      <c r="S43" s="166"/>
      <c r="T43" s="164"/>
      <c r="U43" s="169"/>
      <c r="V43" s="165"/>
      <c r="W43" s="166"/>
      <c r="X43" s="164"/>
      <c r="Y43" s="171">
        <f t="shared" si="0"/>
        <v>0</v>
      </c>
      <c r="Z43" s="52" t="s">
        <v>557</v>
      </c>
      <c r="AA43" s="34"/>
    </row>
    <row r="44" spans="1:27">
      <c r="A44" s="41" t="s">
        <v>558</v>
      </c>
      <c r="B44" s="34"/>
      <c r="C44" s="30"/>
      <c r="D44" s="30"/>
      <c r="E44" s="30"/>
      <c r="F44" s="30"/>
      <c r="G44" s="30"/>
      <c r="H44" s="30"/>
      <c r="I44" s="30"/>
      <c r="J44" s="30"/>
      <c r="K44" s="114"/>
      <c r="L44" s="172" t="s">
        <v>559</v>
      </c>
      <c r="M44" s="30"/>
      <c r="N44" s="30"/>
      <c r="O44" s="30"/>
      <c r="P44" s="30"/>
      <c r="Q44" s="30"/>
      <c r="R44" s="30"/>
      <c r="S44" s="30"/>
      <c r="T44" s="30"/>
      <c r="U44" s="30"/>
      <c r="V44" s="30"/>
      <c r="W44" s="30"/>
      <c r="X44" s="30"/>
      <c r="Y44" s="30"/>
      <c r="Z44" s="114"/>
      <c r="AA44" s="34"/>
    </row>
    <row r="45" spans="1:27">
      <c r="A45" s="41"/>
      <c r="B45" s="34"/>
      <c r="C45" s="30"/>
      <c r="D45" s="30"/>
      <c r="E45" s="30"/>
      <c r="F45" s="30"/>
      <c r="G45" s="30"/>
      <c r="H45" s="30"/>
      <c r="I45" s="30"/>
      <c r="J45" s="30"/>
      <c r="K45" s="114"/>
      <c r="L45" s="172"/>
      <c r="M45" s="30"/>
      <c r="N45" s="30"/>
      <c r="O45" s="30"/>
      <c r="P45" s="30"/>
      <c r="Q45" s="30"/>
      <c r="R45" s="30"/>
      <c r="S45" s="30"/>
      <c r="T45" s="30"/>
      <c r="U45" s="30"/>
      <c r="V45" s="30"/>
      <c r="W45" s="30"/>
      <c r="X45" s="30"/>
      <c r="Y45" s="30"/>
      <c r="Z45" s="114"/>
      <c r="AA45" s="34"/>
    </row>
    <row r="46" spans="1:27" ht="15.75">
      <c r="A46" s="41"/>
      <c r="B46" s="34"/>
      <c r="C46" s="173" t="s">
        <v>560</v>
      </c>
      <c r="D46" s="30"/>
      <c r="E46" s="30"/>
      <c r="F46" s="30"/>
      <c r="G46" s="30"/>
      <c r="H46" s="30"/>
      <c r="I46" s="30"/>
      <c r="J46" s="30"/>
      <c r="K46" s="114"/>
      <c r="L46" s="172"/>
      <c r="M46" s="30"/>
      <c r="N46" s="30"/>
      <c r="O46" s="30"/>
      <c r="P46" s="30"/>
      <c r="Q46" s="30"/>
      <c r="R46" s="30"/>
      <c r="S46" s="30"/>
      <c r="T46" s="30"/>
      <c r="U46" s="30"/>
      <c r="V46" s="30"/>
      <c r="W46" s="30"/>
      <c r="X46" s="30"/>
      <c r="Y46" s="30"/>
      <c r="Z46" s="114"/>
      <c r="AA46" s="34"/>
    </row>
    <row r="47" spans="1:27" ht="15.75">
      <c r="A47" s="41"/>
      <c r="B47" s="34"/>
      <c r="C47" s="173" t="s">
        <v>561</v>
      </c>
      <c r="D47" s="30"/>
      <c r="E47" s="30"/>
      <c r="F47" s="30"/>
      <c r="G47" s="30"/>
      <c r="H47" s="30"/>
      <c r="I47" s="30"/>
      <c r="J47" s="30"/>
      <c r="K47" s="114"/>
      <c r="L47" s="172"/>
      <c r="M47" s="30"/>
      <c r="N47" s="30"/>
      <c r="O47" s="30"/>
      <c r="P47" s="30"/>
      <c r="Q47" s="30"/>
      <c r="R47" s="30"/>
      <c r="S47" s="30"/>
      <c r="T47" s="30"/>
      <c r="U47" s="30"/>
      <c r="V47" s="30"/>
      <c r="W47" s="30"/>
      <c r="X47" s="30"/>
      <c r="Y47" s="30"/>
      <c r="Z47" s="114"/>
      <c r="AA47" s="34"/>
    </row>
    <row r="48" spans="1:27">
      <c r="A48" s="41"/>
      <c r="B48" s="34"/>
      <c r="C48" s="30"/>
      <c r="D48" s="30"/>
      <c r="E48" s="30"/>
      <c r="F48" s="30"/>
      <c r="G48" s="30"/>
      <c r="H48" s="30"/>
      <c r="I48" s="30"/>
      <c r="J48" s="30"/>
      <c r="K48" s="114"/>
      <c r="L48" s="172"/>
      <c r="M48" s="30"/>
      <c r="N48" s="30"/>
      <c r="O48" s="30"/>
      <c r="P48" s="30"/>
      <c r="Q48" s="30"/>
      <c r="R48" s="30"/>
      <c r="S48" s="30"/>
      <c r="T48" s="30"/>
      <c r="U48" s="30"/>
      <c r="V48" s="30"/>
      <c r="W48" s="30"/>
      <c r="X48" s="30"/>
      <c r="Y48" s="30"/>
      <c r="Z48" s="114"/>
      <c r="AA48" s="34"/>
    </row>
    <row r="49" spans="1:27">
      <c r="A49" s="41"/>
      <c r="B49" s="34"/>
      <c r="C49" s="30"/>
      <c r="D49" s="30"/>
      <c r="E49" s="30"/>
      <c r="F49" s="30"/>
      <c r="G49" s="30"/>
      <c r="H49" s="30"/>
      <c r="I49" s="30"/>
      <c r="J49" s="30"/>
      <c r="K49" s="114"/>
      <c r="L49" s="172"/>
      <c r="M49" s="30"/>
      <c r="N49" s="30"/>
      <c r="O49" s="30"/>
      <c r="P49" s="30"/>
      <c r="Q49" s="30"/>
      <c r="R49" s="30"/>
      <c r="S49" s="30"/>
      <c r="T49" s="30"/>
      <c r="U49" s="30"/>
      <c r="V49" s="30"/>
      <c r="W49" s="30"/>
      <c r="X49" s="30"/>
      <c r="Y49" s="30"/>
      <c r="Z49" s="114"/>
      <c r="AA49" s="34"/>
    </row>
    <row r="50" spans="1:27">
      <c r="A50" s="41"/>
      <c r="B50" s="34"/>
      <c r="C50" s="30"/>
      <c r="D50" s="30"/>
      <c r="E50" s="30"/>
      <c r="F50" s="30"/>
      <c r="G50" s="30"/>
      <c r="H50" s="30"/>
      <c r="I50" s="30"/>
      <c r="J50" s="30"/>
      <c r="K50" s="114"/>
      <c r="L50" s="172"/>
      <c r="M50" s="30"/>
      <c r="N50" s="30"/>
      <c r="O50" s="30"/>
      <c r="P50" s="30"/>
      <c r="Q50" s="30"/>
      <c r="R50" s="30"/>
      <c r="S50" s="30"/>
      <c r="T50" s="30"/>
      <c r="U50" s="30"/>
      <c r="V50" s="30"/>
      <c r="W50" s="30"/>
      <c r="X50" s="30"/>
      <c r="Y50" s="30"/>
      <c r="Z50" s="114"/>
      <c r="AA50" s="34"/>
    </row>
    <row r="51" spans="1:27">
      <c r="A51" s="41"/>
      <c r="B51" s="34"/>
      <c r="C51" s="30"/>
      <c r="D51" s="30"/>
      <c r="E51" s="30"/>
      <c r="F51" s="30"/>
      <c r="G51" s="30"/>
      <c r="H51" s="30"/>
      <c r="I51" s="30"/>
      <c r="J51" s="30"/>
      <c r="K51" s="114"/>
      <c r="L51" s="172"/>
      <c r="M51" s="30"/>
      <c r="N51" s="30"/>
      <c r="O51" s="30"/>
      <c r="P51" s="30"/>
      <c r="Q51" s="30"/>
      <c r="R51" s="30"/>
      <c r="S51" s="30"/>
      <c r="T51" s="30"/>
      <c r="U51" s="30"/>
      <c r="V51" s="30"/>
      <c r="W51" s="30"/>
      <c r="X51" s="30"/>
      <c r="Y51" s="30"/>
      <c r="Z51" s="114"/>
      <c r="AA51" s="34"/>
    </row>
    <row r="52" spans="1:27">
      <c r="A52" s="41"/>
      <c r="B52" s="34"/>
      <c r="C52" s="30"/>
      <c r="D52" s="30"/>
      <c r="E52" s="30"/>
      <c r="F52" s="30"/>
      <c r="G52" s="30"/>
      <c r="H52" s="30"/>
      <c r="I52" s="30"/>
      <c r="J52" s="30"/>
      <c r="K52" s="114"/>
      <c r="L52" s="172"/>
      <c r="M52" s="30"/>
      <c r="N52" s="30"/>
      <c r="O52" s="30"/>
      <c r="P52" s="30"/>
      <c r="Q52" s="30"/>
      <c r="R52" s="30"/>
      <c r="S52" s="30"/>
      <c r="T52" s="30"/>
      <c r="U52" s="30"/>
      <c r="V52" s="30"/>
      <c r="W52" s="30"/>
      <c r="X52" s="30"/>
      <c r="Y52" s="30"/>
      <c r="Z52" s="114"/>
      <c r="AA52" s="34"/>
    </row>
    <row r="53" spans="1:27">
      <c r="A53" s="41"/>
      <c r="B53" s="34"/>
      <c r="C53" s="30"/>
      <c r="D53" s="30"/>
      <c r="E53" s="30"/>
      <c r="F53" s="30"/>
      <c r="G53" s="30"/>
      <c r="H53" s="30"/>
      <c r="I53" s="30"/>
      <c r="J53" s="30"/>
      <c r="K53" s="114"/>
      <c r="L53" s="172"/>
      <c r="M53" s="30"/>
      <c r="N53" s="30"/>
      <c r="O53" s="30"/>
      <c r="P53" s="30"/>
      <c r="Q53" s="30"/>
      <c r="R53" s="30"/>
      <c r="S53" s="30"/>
      <c r="T53" s="30"/>
      <c r="U53" s="30"/>
      <c r="V53" s="30"/>
      <c r="W53" s="30"/>
      <c r="X53" s="30"/>
      <c r="Y53" s="30"/>
      <c r="Z53" s="114"/>
      <c r="AA53" s="34"/>
    </row>
    <row r="54" spans="1:27">
      <c r="A54" s="41"/>
      <c r="B54" s="34"/>
      <c r="C54" s="30"/>
      <c r="D54" s="30"/>
      <c r="E54" s="30"/>
      <c r="F54" s="30"/>
      <c r="G54" s="30"/>
      <c r="H54" s="30"/>
      <c r="I54" s="30"/>
      <c r="J54" s="30"/>
      <c r="K54" s="114"/>
      <c r="L54" s="172"/>
      <c r="M54" s="30"/>
      <c r="N54" s="30"/>
      <c r="O54" s="30"/>
      <c r="P54" s="30"/>
      <c r="Q54" s="30"/>
      <c r="R54" s="30"/>
      <c r="S54" s="30"/>
      <c r="T54" s="30"/>
      <c r="U54" s="30"/>
      <c r="V54" s="30"/>
      <c r="W54" s="30"/>
      <c r="X54" s="30"/>
      <c r="Y54" s="30"/>
      <c r="Z54" s="114"/>
      <c r="AA54" s="34"/>
    </row>
    <row r="55" spans="1:27" ht="15.75" thickBot="1">
      <c r="A55" s="127"/>
      <c r="B55" s="70"/>
      <c r="C55" s="116"/>
      <c r="D55" s="116"/>
      <c r="E55" s="116"/>
      <c r="F55" s="116"/>
      <c r="G55" s="116"/>
      <c r="H55" s="116"/>
      <c r="I55" s="116"/>
      <c r="J55" s="116"/>
      <c r="K55" s="118"/>
      <c r="L55" s="174"/>
      <c r="M55" s="116"/>
      <c r="N55" s="116"/>
      <c r="O55" s="116"/>
      <c r="P55" s="116"/>
      <c r="Q55" s="116"/>
      <c r="R55" s="116"/>
      <c r="S55" s="116"/>
      <c r="T55" s="116"/>
      <c r="U55" s="116"/>
      <c r="V55" s="116"/>
      <c r="W55" s="116"/>
      <c r="X55" s="116"/>
      <c r="Y55" s="116"/>
      <c r="Z55" s="118"/>
      <c r="AA55" s="34"/>
    </row>
    <row r="56" spans="1:27">
      <c r="A56" s="34" t="s">
        <v>436</v>
      </c>
      <c r="B56" s="34"/>
      <c r="C56" s="34"/>
      <c r="D56" s="34"/>
      <c r="E56" s="74"/>
      <c r="F56" s="34"/>
      <c r="G56" s="34"/>
      <c r="H56" s="34"/>
      <c r="I56" s="34"/>
      <c r="J56" s="34"/>
      <c r="K56" s="34"/>
      <c r="L56" s="34"/>
      <c r="M56" s="34"/>
      <c r="N56" s="34"/>
      <c r="O56" s="34"/>
      <c r="P56" s="34"/>
      <c r="Q56" s="34"/>
      <c r="R56" s="34"/>
      <c r="S56" s="34"/>
      <c r="T56" s="34"/>
      <c r="U56" s="34"/>
      <c r="V56" s="34"/>
      <c r="W56" s="34"/>
      <c r="X56" s="34"/>
      <c r="Y56" s="130" t="s">
        <v>436</v>
      </c>
      <c r="Z56" s="34"/>
      <c r="AA56" s="34"/>
    </row>
    <row r="57" spans="1:27">
      <c r="A57" s="101" t="s">
        <v>530</v>
      </c>
      <c r="B57" s="74"/>
      <c r="C57" s="74"/>
      <c r="D57" s="74"/>
      <c r="E57" s="74"/>
      <c r="F57" s="74"/>
      <c r="G57" s="74"/>
      <c r="H57" s="74"/>
      <c r="I57" s="74"/>
      <c r="J57" s="74"/>
      <c r="K57" s="74"/>
      <c r="L57" s="101" t="s">
        <v>532</v>
      </c>
      <c r="M57" s="74"/>
      <c r="N57" s="74"/>
      <c r="O57" s="74"/>
      <c r="P57" s="74"/>
      <c r="Q57" s="74"/>
      <c r="R57" s="74"/>
      <c r="S57" s="74"/>
      <c r="T57" s="74"/>
      <c r="U57" s="74"/>
      <c r="V57" s="74"/>
      <c r="W57" s="74"/>
      <c r="X57" s="74"/>
      <c r="Y57" s="74"/>
      <c r="Z57" s="74"/>
      <c r="AA57" s="34"/>
    </row>
    <row r="58" spans="1:27">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sheetData>
  <printOptions horizontalCentered="1" verticalCentered="1"/>
  <pageMargins left="0.5" right="0.5" top="0.5" bottom="0.5" header="0" footer="0"/>
  <pageSetup scale="72" fitToWidth="2" orientation="portrait" r:id="rId1"/>
  <headerFooter alignWithMargins="0"/>
  <colBreaks count="1" manualBreakCount="1">
    <brk id="11" max="5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209"/>
  <sheetViews>
    <sheetView showGridLines="0" defaultGridColor="0" colorId="22" zoomScaleNormal="75" workbookViewId="0">
      <selection activeCell="B12" sqref="B12"/>
    </sheetView>
  </sheetViews>
  <sheetFormatPr defaultColWidth="9.77734375" defaultRowHeight="15"/>
  <cols>
    <col min="1" max="1" width="5.77734375" customWidth="1"/>
    <col min="2" max="2" width="62.77734375" customWidth="1"/>
    <col min="3" max="3" width="5.77734375" customWidth="1"/>
  </cols>
  <sheetData>
    <row r="1" spans="1:4" ht="15.75" thickBot="1">
      <c r="A1" s="33" t="str">
        <f>'Data Sheet'!A46</f>
        <v>Annual Report of Frontier Telephone of Rochester, Inc.                                For the period ending December 31, 2015</v>
      </c>
      <c r="B1" s="34"/>
      <c r="C1" s="34"/>
      <c r="D1" s="34"/>
    </row>
    <row r="2" spans="1:4">
      <c r="A2" s="35"/>
      <c r="B2" s="36"/>
      <c r="C2" s="37"/>
      <c r="D2" s="34"/>
    </row>
    <row r="3" spans="1:4" ht="15.75">
      <c r="A3" s="41"/>
      <c r="B3" s="134" t="s">
        <v>562</v>
      </c>
      <c r="C3" s="42"/>
      <c r="D3" s="34"/>
    </row>
    <row r="4" spans="1:4">
      <c r="A4" s="41"/>
      <c r="B4" s="34"/>
      <c r="C4" s="42"/>
      <c r="D4" s="34"/>
    </row>
    <row r="5" spans="1:4" ht="105">
      <c r="A5" s="41"/>
      <c r="B5" s="103" t="s">
        <v>563</v>
      </c>
      <c r="C5" s="42"/>
      <c r="D5" s="34"/>
    </row>
    <row r="6" spans="1:4" ht="45">
      <c r="A6" s="41"/>
      <c r="B6" s="103" t="s">
        <v>564</v>
      </c>
      <c r="C6" s="42"/>
      <c r="D6" s="34"/>
    </row>
    <row r="7" spans="1:4">
      <c r="A7" s="175"/>
      <c r="B7" s="176"/>
      <c r="C7" s="177"/>
      <c r="D7" s="34"/>
    </row>
    <row r="8" spans="1:4">
      <c r="A8" s="172"/>
      <c r="B8" s="30"/>
      <c r="C8" s="114"/>
      <c r="D8" s="34"/>
    </row>
    <row r="9" spans="1:4">
      <c r="A9" s="172"/>
      <c r="B9" s="30" t="s">
        <v>565</v>
      </c>
      <c r="C9" s="114"/>
      <c r="D9" s="34"/>
    </row>
    <row r="10" spans="1:4">
      <c r="A10" s="172"/>
      <c r="B10" s="30" t="s">
        <v>448</v>
      </c>
      <c r="C10" s="114"/>
      <c r="D10" s="34"/>
    </row>
    <row r="11" spans="1:4">
      <c r="A11" s="172"/>
      <c r="B11" s="30" t="s">
        <v>566</v>
      </c>
      <c r="C11" s="114"/>
      <c r="D11" s="34"/>
    </row>
    <row r="12" spans="1:4">
      <c r="A12" s="172"/>
      <c r="B12" s="30"/>
      <c r="C12" s="114"/>
      <c r="D12" s="34"/>
    </row>
    <row r="13" spans="1:4">
      <c r="A13" s="172"/>
      <c r="B13" s="30"/>
      <c r="C13" s="114"/>
      <c r="D13" s="34"/>
    </row>
    <row r="14" spans="1:4">
      <c r="A14" s="172"/>
      <c r="B14" s="30"/>
      <c r="C14" s="114"/>
      <c r="D14" s="34"/>
    </row>
    <row r="15" spans="1:4">
      <c r="A15" s="172"/>
      <c r="B15" s="30"/>
      <c r="C15" s="114"/>
      <c r="D15" s="34"/>
    </row>
    <row r="16" spans="1:4">
      <c r="A16" s="172"/>
      <c r="B16" s="30"/>
      <c r="C16" s="114"/>
      <c r="D16" s="34"/>
    </row>
    <row r="17" spans="1:4">
      <c r="A17" s="172"/>
      <c r="B17" s="30"/>
      <c r="C17" s="114"/>
      <c r="D17" s="34"/>
    </row>
    <row r="18" spans="1:4">
      <c r="A18" s="172"/>
      <c r="B18" s="30"/>
      <c r="C18" s="114"/>
      <c r="D18" s="34"/>
    </row>
    <row r="19" spans="1:4">
      <c r="A19" s="172"/>
      <c r="B19" s="30"/>
      <c r="C19" s="114"/>
      <c r="D19" s="34"/>
    </row>
    <row r="20" spans="1:4">
      <c r="A20" s="172"/>
      <c r="B20" s="30"/>
      <c r="C20" s="114"/>
      <c r="D20" s="34"/>
    </row>
    <row r="21" spans="1:4">
      <c r="A21" s="172"/>
      <c r="B21" s="30"/>
      <c r="C21" s="114"/>
      <c r="D21" s="34"/>
    </row>
    <row r="22" spans="1:4">
      <c r="A22" s="172"/>
      <c r="B22" s="30"/>
      <c r="C22" s="114"/>
      <c r="D22" s="34"/>
    </row>
    <row r="23" spans="1:4">
      <c r="A23" s="172"/>
      <c r="B23" s="30"/>
      <c r="C23" s="114"/>
      <c r="D23" s="34"/>
    </row>
    <row r="24" spans="1:4">
      <c r="A24" s="172"/>
      <c r="B24" s="30"/>
      <c r="C24" s="114"/>
      <c r="D24" s="34"/>
    </row>
    <row r="25" spans="1:4">
      <c r="A25" s="172"/>
      <c r="B25" s="30"/>
      <c r="C25" s="114"/>
      <c r="D25" s="34"/>
    </row>
    <row r="26" spans="1:4">
      <c r="A26" s="172"/>
      <c r="B26" s="30"/>
      <c r="C26" s="114"/>
      <c r="D26" s="34"/>
    </row>
    <row r="27" spans="1:4">
      <c r="A27" s="172"/>
      <c r="B27" s="30"/>
      <c r="C27" s="114"/>
      <c r="D27" s="34"/>
    </row>
    <row r="28" spans="1:4">
      <c r="A28" s="172"/>
      <c r="B28" s="30"/>
      <c r="C28" s="114"/>
      <c r="D28" s="34"/>
    </row>
    <row r="29" spans="1:4">
      <c r="A29" s="172"/>
      <c r="B29" s="30"/>
      <c r="C29" s="114"/>
      <c r="D29" s="34"/>
    </row>
    <row r="30" spans="1:4">
      <c r="A30" s="172"/>
      <c r="B30" s="30"/>
      <c r="C30" s="114"/>
      <c r="D30" s="34"/>
    </row>
    <row r="31" spans="1:4">
      <c r="A31" s="172"/>
      <c r="B31" s="30"/>
      <c r="C31" s="114"/>
      <c r="D31" s="34"/>
    </row>
    <row r="32" spans="1:4">
      <c r="A32" s="172"/>
      <c r="B32" s="30"/>
      <c r="C32" s="114"/>
      <c r="D32" s="34"/>
    </row>
    <row r="33" spans="1:4">
      <c r="A33" s="172"/>
      <c r="B33" s="30"/>
      <c r="C33" s="114"/>
      <c r="D33" s="34"/>
    </row>
    <row r="34" spans="1:4">
      <c r="A34" s="172"/>
      <c r="B34" s="30"/>
      <c r="C34" s="114"/>
      <c r="D34" s="34"/>
    </row>
    <row r="35" spans="1:4">
      <c r="A35" s="172"/>
      <c r="B35" s="30"/>
      <c r="C35" s="114"/>
      <c r="D35" s="34"/>
    </row>
    <row r="36" spans="1:4">
      <c r="A36" s="172"/>
      <c r="B36" s="30"/>
      <c r="C36" s="114"/>
      <c r="D36" s="34"/>
    </row>
    <row r="37" spans="1:4">
      <c r="A37" s="172"/>
      <c r="B37" s="30"/>
      <c r="C37" s="114"/>
      <c r="D37" s="34"/>
    </row>
    <row r="38" spans="1:4">
      <c r="A38" s="172"/>
      <c r="B38" s="30"/>
      <c r="C38" s="114"/>
      <c r="D38" s="34"/>
    </row>
    <row r="39" spans="1:4">
      <c r="A39" s="172"/>
      <c r="B39" s="30"/>
      <c r="C39" s="114"/>
      <c r="D39" s="34"/>
    </row>
    <row r="40" spans="1:4">
      <c r="A40" s="172"/>
      <c r="B40" s="30"/>
      <c r="C40" s="114"/>
      <c r="D40" s="34"/>
    </row>
    <row r="41" spans="1:4">
      <c r="A41" s="172"/>
      <c r="B41" s="30"/>
      <c r="C41" s="114"/>
      <c r="D41" s="34"/>
    </row>
    <row r="42" spans="1:4">
      <c r="A42" s="172"/>
      <c r="B42" s="30"/>
      <c r="C42" s="114"/>
      <c r="D42" s="34"/>
    </row>
    <row r="43" spans="1:4" ht="15.75" thickBot="1">
      <c r="A43" s="174"/>
      <c r="B43" s="116"/>
      <c r="C43" s="118"/>
      <c r="D43" s="34"/>
    </row>
    <row r="44" spans="1:4">
      <c r="A44" s="34" t="s">
        <v>567</v>
      </c>
      <c r="B44" s="34"/>
      <c r="C44" s="34"/>
      <c r="D44" s="34"/>
    </row>
    <row r="45" spans="1:4" ht="15.75" thickBot="1">
      <c r="A45" s="34"/>
      <c r="B45" s="101" t="s">
        <v>242</v>
      </c>
      <c r="C45" s="34"/>
      <c r="D45" s="34"/>
    </row>
    <row r="46" spans="1:4">
      <c r="A46" s="178"/>
      <c r="B46" s="179"/>
      <c r="C46" s="180"/>
      <c r="D46" s="34"/>
    </row>
    <row r="47" spans="1:4" ht="15.75">
      <c r="A47" s="172"/>
      <c r="B47" s="181"/>
      <c r="C47" s="114"/>
      <c r="D47" s="34"/>
    </row>
    <row r="48" spans="1:4">
      <c r="A48" s="172"/>
      <c r="B48" s="30"/>
      <c r="C48" s="114"/>
      <c r="D48" s="34"/>
    </row>
    <row r="49" spans="1:4">
      <c r="A49" s="172"/>
      <c r="B49" s="30"/>
      <c r="C49" s="114"/>
      <c r="D49" s="34"/>
    </row>
    <row r="50" spans="1:4">
      <c r="A50" s="172"/>
      <c r="B50" s="30"/>
      <c r="C50" s="114"/>
      <c r="D50" s="34"/>
    </row>
    <row r="51" spans="1:4">
      <c r="A51" s="172"/>
      <c r="B51" s="30"/>
      <c r="C51" s="114"/>
      <c r="D51" s="34"/>
    </row>
    <row r="52" spans="1:4">
      <c r="A52" s="172"/>
      <c r="B52" s="30"/>
      <c r="C52" s="114"/>
      <c r="D52" s="34"/>
    </row>
    <row r="53" spans="1:4">
      <c r="A53" s="172"/>
      <c r="B53" s="30"/>
      <c r="C53" s="114"/>
      <c r="D53" s="34"/>
    </row>
    <row r="54" spans="1:4">
      <c r="A54" s="172"/>
      <c r="B54" s="30"/>
      <c r="C54" s="114"/>
      <c r="D54" s="34"/>
    </row>
    <row r="55" spans="1:4">
      <c r="A55" s="172"/>
      <c r="B55" s="30"/>
      <c r="C55" s="114"/>
      <c r="D55" s="34"/>
    </row>
    <row r="56" spans="1:4">
      <c r="A56" s="172"/>
      <c r="B56" s="30"/>
      <c r="C56" s="114"/>
      <c r="D56" s="34"/>
    </row>
    <row r="57" spans="1:4">
      <c r="A57" s="172"/>
      <c r="B57" s="30"/>
      <c r="C57" s="114"/>
      <c r="D57" s="34"/>
    </row>
    <row r="58" spans="1:4">
      <c r="A58" s="172"/>
      <c r="B58" s="30"/>
      <c r="C58" s="114"/>
      <c r="D58" s="34"/>
    </row>
    <row r="59" spans="1:4">
      <c r="A59" s="172"/>
      <c r="B59" s="30"/>
      <c r="C59" s="114"/>
      <c r="D59" s="34"/>
    </row>
    <row r="60" spans="1:4">
      <c r="A60" s="172"/>
      <c r="B60" s="30"/>
      <c r="C60" s="114"/>
      <c r="D60" s="34"/>
    </row>
    <row r="61" spans="1:4">
      <c r="A61" s="172"/>
      <c r="B61" s="30"/>
      <c r="C61" s="114"/>
      <c r="D61" s="34"/>
    </row>
    <row r="62" spans="1:4">
      <c r="A62" s="172"/>
      <c r="B62" s="30"/>
      <c r="C62" s="114"/>
      <c r="D62" s="34"/>
    </row>
    <row r="63" spans="1:4">
      <c r="A63" s="172"/>
      <c r="B63" s="30"/>
      <c r="C63" s="114"/>
      <c r="D63" s="34"/>
    </row>
    <row r="64" spans="1:4">
      <c r="A64" s="172"/>
      <c r="B64" s="30"/>
      <c r="C64" s="114"/>
      <c r="D64" s="34"/>
    </row>
    <row r="65" spans="1:4">
      <c r="A65" s="172"/>
      <c r="B65" s="30"/>
      <c r="C65" s="114"/>
      <c r="D65" s="34"/>
    </row>
    <row r="66" spans="1:4">
      <c r="A66" s="172"/>
      <c r="B66" s="30"/>
      <c r="C66" s="114"/>
      <c r="D66" s="34"/>
    </row>
    <row r="67" spans="1:4">
      <c r="A67" s="172"/>
      <c r="B67" s="30"/>
      <c r="C67" s="114"/>
      <c r="D67" s="34"/>
    </row>
    <row r="68" spans="1:4">
      <c r="A68" s="172"/>
      <c r="B68" s="30"/>
      <c r="C68" s="114"/>
      <c r="D68" s="34"/>
    </row>
    <row r="69" spans="1:4">
      <c r="A69" s="172"/>
      <c r="B69" s="30"/>
      <c r="C69" s="114"/>
      <c r="D69" s="34"/>
    </row>
    <row r="70" spans="1:4">
      <c r="A70" s="172"/>
      <c r="B70" s="30"/>
      <c r="C70" s="114"/>
      <c r="D70" s="34"/>
    </row>
    <row r="71" spans="1:4">
      <c r="A71" s="172"/>
      <c r="B71" s="30"/>
      <c r="C71" s="114"/>
      <c r="D71" s="34"/>
    </row>
    <row r="72" spans="1:4">
      <c r="A72" s="172"/>
      <c r="B72" s="30"/>
      <c r="C72" s="114"/>
      <c r="D72" s="34"/>
    </row>
    <row r="73" spans="1:4">
      <c r="A73" s="172"/>
      <c r="B73" s="30"/>
      <c r="C73" s="114"/>
      <c r="D73" s="34"/>
    </row>
    <row r="74" spans="1:4">
      <c r="A74" s="172"/>
      <c r="B74" s="30"/>
      <c r="C74" s="114"/>
      <c r="D74" s="34"/>
    </row>
    <row r="75" spans="1:4">
      <c r="A75" s="172"/>
      <c r="B75" s="30"/>
      <c r="C75" s="114"/>
      <c r="D75" s="34"/>
    </row>
    <row r="76" spans="1:4">
      <c r="A76" s="172"/>
      <c r="B76" s="30"/>
      <c r="C76" s="114"/>
      <c r="D76" s="34"/>
    </row>
    <row r="77" spans="1:4">
      <c r="A77" s="172"/>
      <c r="B77" s="30"/>
      <c r="C77" s="114"/>
      <c r="D77" s="34"/>
    </row>
    <row r="78" spans="1:4">
      <c r="A78" s="172"/>
      <c r="B78" s="30"/>
      <c r="C78" s="114"/>
      <c r="D78" s="34"/>
    </row>
    <row r="79" spans="1:4">
      <c r="A79" s="172"/>
      <c r="B79" s="30"/>
      <c r="C79" s="114"/>
      <c r="D79" s="34"/>
    </row>
    <row r="80" spans="1:4">
      <c r="A80" s="172"/>
      <c r="B80" s="30"/>
      <c r="C80" s="114"/>
      <c r="D80" s="34"/>
    </row>
    <row r="81" spans="1:4">
      <c r="A81" s="172"/>
      <c r="B81" s="30"/>
      <c r="C81" s="114"/>
      <c r="D81" s="34"/>
    </row>
    <row r="82" spans="1:4">
      <c r="A82" s="172"/>
      <c r="B82" s="30"/>
      <c r="C82" s="114"/>
      <c r="D82" s="34"/>
    </row>
    <row r="83" spans="1:4">
      <c r="A83" s="172"/>
      <c r="B83" s="30"/>
      <c r="C83" s="114"/>
      <c r="D83" s="34"/>
    </row>
    <row r="84" spans="1:4">
      <c r="A84" s="172"/>
      <c r="B84" s="30"/>
      <c r="C84" s="114"/>
      <c r="D84" s="34"/>
    </row>
    <row r="85" spans="1:4">
      <c r="A85" s="172"/>
      <c r="B85" s="30"/>
      <c r="C85" s="114"/>
      <c r="D85" s="34"/>
    </row>
    <row r="86" spans="1:4">
      <c r="A86" s="172"/>
      <c r="B86" s="30"/>
      <c r="C86" s="114"/>
      <c r="D86" s="34"/>
    </row>
    <row r="87" spans="1:4">
      <c r="A87" s="172"/>
      <c r="B87" s="30"/>
      <c r="C87" s="114"/>
      <c r="D87" s="34"/>
    </row>
    <row r="88" spans="1:4">
      <c r="A88" s="172"/>
      <c r="B88" s="30"/>
      <c r="C88" s="114"/>
      <c r="D88" s="34"/>
    </row>
    <row r="89" spans="1:4">
      <c r="A89" s="172"/>
      <c r="B89" s="30"/>
      <c r="C89" s="114"/>
      <c r="D89" s="34"/>
    </row>
    <row r="90" spans="1:4">
      <c r="A90" s="172"/>
      <c r="B90" s="30"/>
      <c r="C90" s="114"/>
      <c r="D90" s="34"/>
    </row>
    <row r="91" spans="1:4" ht="15.75" thickBot="1">
      <c r="A91" s="174"/>
      <c r="B91" s="116"/>
      <c r="C91" s="118"/>
      <c r="D91" s="34"/>
    </row>
    <row r="92" spans="1:4">
      <c r="A92" s="101" t="s">
        <v>568</v>
      </c>
      <c r="B92" s="101"/>
      <c r="C92" s="101"/>
      <c r="D92" s="34"/>
    </row>
    <row r="93" spans="1:4" ht="15.75" thickBot="1">
      <c r="A93" s="34"/>
      <c r="B93" s="34"/>
      <c r="C93" s="34"/>
      <c r="D93" s="34"/>
    </row>
    <row r="94" spans="1:4">
      <c r="A94" s="178"/>
      <c r="B94" s="179"/>
      <c r="C94" s="180"/>
      <c r="D94" s="34"/>
    </row>
    <row r="95" spans="1:4" ht="15.75">
      <c r="A95" s="172"/>
      <c r="B95" s="181"/>
      <c r="C95" s="114"/>
      <c r="D95" s="34"/>
    </row>
    <row r="96" spans="1:4">
      <c r="A96" s="172"/>
      <c r="B96" s="30"/>
      <c r="C96" s="114"/>
      <c r="D96" s="34"/>
    </row>
    <row r="97" spans="1:4">
      <c r="A97" s="172"/>
      <c r="B97" s="30"/>
      <c r="C97" s="114"/>
      <c r="D97" s="34"/>
    </row>
    <row r="98" spans="1:4">
      <c r="A98" s="172"/>
      <c r="B98" s="30"/>
      <c r="C98" s="114"/>
      <c r="D98" s="34"/>
    </row>
    <row r="99" spans="1:4">
      <c r="A99" s="172"/>
      <c r="B99" s="30"/>
      <c r="C99" s="114"/>
      <c r="D99" s="34"/>
    </row>
    <row r="100" spans="1:4">
      <c r="A100" s="172"/>
      <c r="B100" s="30"/>
      <c r="C100" s="114"/>
      <c r="D100" s="34"/>
    </row>
    <row r="101" spans="1:4">
      <c r="A101" s="172"/>
      <c r="B101" s="30"/>
      <c r="C101" s="114"/>
      <c r="D101" s="34"/>
    </row>
    <row r="102" spans="1:4">
      <c r="A102" s="172"/>
      <c r="B102" s="30"/>
      <c r="C102" s="114"/>
      <c r="D102" s="34"/>
    </row>
    <row r="103" spans="1:4">
      <c r="A103" s="172"/>
      <c r="B103" s="30"/>
      <c r="C103" s="114"/>
      <c r="D103" s="34"/>
    </row>
    <row r="104" spans="1:4">
      <c r="A104" s="172"/>
      <c r="B104" s="30"/>
      <c r="C104" s="114"/>
      <c r="D104" s="34"/>
    </row>
    <row r="105" spans="1:4">
      <c r="A105" s="172"/>
      <c r="B105" s="30"/>
      <c r="C105" s="114"/>
      <c r="D105" s="34"/>
    </row>
    <row r="106" spans="1:4">
      <c r="A106" s="172"/>
      <c r="B106" s="30"/>
      <c r="C106" s="114"/>
      <c r="D106" s="34"/>
    </row>
    <row r="107" spans="1:4">
      <c r="A107" s="172"/>
      <c r="B107" s="30"/>
      <c r="C107" s="114"/>
      <c r="D107" s="34"/>
    </row>
    <row r="108" spans="1:4">
      <c r="A108" s="172"/>
      <c r="B108" s="30"/>
      <c r="C108" s="114"/>
      <c r="D108" s="34"/>
    </row>
    <row r="109" spans="1:4">
      <c r="A109" s="172"/>
      <c r="B109" s="30"/>
      <c r="C109" s="114"/>
      <c r="D109" s="34"/>
    </row>
    <row r="110" spans="1:4">
      <c r="A110" s="172"/>
      <c r="B110" s="30"/>
      <c r="C110" s="114"/>
      <c r="D110" s="34"/>
    </row>
    <row r="111" spans="1:4">
      <c r="A111" s="172"/>
      <c r="B111" s="30"/>
      <c r="C111" s="114"/>
      <c r="D111" s="34"/>
    </row>
    <row r="112" spans="1:4">
      <c r="A112" s="172"/>
      <c r="B112" s="30"/>
      <c r="C112" s="114"/>
      <c r="D112" s="34"/>
    </row>
    <row r="113" spans="1:4">
      <c r="A113" s="172"/>
      <c r="B113" s="30"/>
      <c r="C113" s="114"/>
      <c r="D113" s="34"/>
    </row>
    <row r="114" spans="1:4">
      <c r="A114" s="172"/>
      <c r="B114" s="30"/>
      <c r="C114" s="114"/>
      <c r="D114" s="34"/>
    </row>
    <row r="115" spans="1:4">
      <c r="A115" s="172"/>
      <c r="B115" s="30"/>
      <c r="C115" s="114"/>
      <c r="D115" s="34"/>
    </row>
    <row r="116" spans="1:4">
      <c r="A116" s="172"/>
      <c r="B116" s="30"/>
      <c r="C116" s="114"/>
      <c r="D116" s="34"/>
    </row>
    <row r="117" spans="1:4">
      <c r="A117" s="172"/>
      <c r="B117" s="30"/>
      <c r="C117" s="114"/>
      <c r="D117" s="34"/>
    </row>
    <row r="118" spans="1:4">
      <c r="A118" s="172"/>
      <c r="B118" s="30"/>
      <c r="C118" s="114"/>
      <c r="D118" s="34"/>
    </row>
    <row r="119" spans="1:4">
      <c r="A119" s="172"/>
      <c r="B119" s="30"/>
      <c r="C119" s="114"/>
      <c r="D119" s="34"/>
    </row>
    <row r="120" spans="1:4">
      <c r="A120" s="172"/>
      <c r="B120" s="30"/>
      <c r="C120" s="114"/>
      <c r="D120" s="34"/>
    </row>
    <row r="121" spans="1:4">
      <c r="A121" s="172"/>
      <c r="B121" s="30"/>
      <c r="C121" s="114"/>
      <c r="D121" s="34"/>
    </row>
    <row r="122" spans="1:4">
      <c r="A122" s="172"/>
      <c r="B122" s="30"/>
      <c r="C122" s="114"/>
      <c r="D122" s="34"/>
    </row>
    <row r="123" spans="1:4">
      <c r="A123" s="172"/>
      <c r="B123" s="30"/>
      <c r="C123" s="114"/>
      <c r="D123" s="34"/>
    </row>
    <row r="124" spans="1:4">
      <c r="A124" s="172"/>
      <c r="B124" s="30"/>
      <c r="C124" s="114"/>
      <c r="D124" s="34"/>
    </row>
    <row r="125" spans="1:4">
      <c r="A125" s="172"/>
      <c r="B125" s="30"/>
      <c r="C125" s="114"/>
      <c r="D125" s="34"/>
    </row>
    <row r="126" spans="1:4">
      <c r="A126" s="172"/>
      <c r="B126" s="30"/>
      <c r="C126" s="114"/>
      <c r="D126" s="34"/>
    </row>
    <row r="127" spans="1:4">
      <c r="A127" s="172"/>
      <c r="B127" s="30"/>
      <c r="C127" s="114"/>
      <c r="D127" s="34"/>
    </row>
    <row r="128" spans="1:4">
      <c r="A128" s="172"/>
      <c r="B128" s="30"/>
      <c r="C128" s="114"/>
      <c r="D128" s="34"/>
    </row>
    <row r="129" spans="1:4">
      <c r="A129" s="172"/>
      <c r="B129" s="30"/>
      <c r="C129" s="114"/>
      <c r="D129" s="34"/>
    </row>
    <row r="130" spans="1:4">
      <c r="A130" s="172"/>
      <c r="B130" s="30"/>
      <c r="C130" s="114"/>
      <c r="D130" s="34"/>
    </row>
    <row r="131" spans="1:4">
      <c r="A131" s="172"/>
      <c r="B131" s="30"/>
      <c r="C131" s="114"/>
      <c r="D131" s="34"/>
    </row>
    <row r="132" spans="1:4">
      <c r="A132" s="172"/>
      <c r="B132" s="30"/>
      <c r="C132" s="114"/>
      <c r="D132" s="34"/>
    </row>
    <row r="133" spans="1:4">
      <c r="A133" s="172"/>
      <c r="B133" s="30"/>
      <c r="C133" s="114"/>
      <c r="D133" s="34"/>
    </row>
    <row r="134" spans="1:4">
      <c r="A134" s="172"/>
      <c r="B134" s="30"/>
      <c r="C134" s="114"/>
      <c r="D134" s="34"/>
    </row>
    <row r="135" spans="1:4">
      <c r="A135" s="172"/>
      <c r="B135" s="30"/>
      <c r="C135" s="114"/>
      <c r="D135" s="34"/>
    </row>
    <row r="136" spans="1:4">
      <c r="A136" s="172"/>
      <c r="B136" s="30"/>
      <c r="C136" s="114"/>
      <c r="D136" s="34"/>
    </row>
    <row r="137" spans="1:4">
      <c r="A137" s="172"/>
      <c r="B137" s="30"/>
      <c r="C137" s="114"/>
      <c r="D137" s="34"/>
    </row>
    <row r="138" spans="1:4">
      <c r="A138" s="172"/>
      <c r="B138" s="30"/>
      <c r="C138" s="114"/>
      <c r="D138" s="34"/>
    </row>
    <row r="139" spans="1:4" ht="15.75" thickBot="1">
      <c r="A139" s="174"/>
      <c r="B139" s="116"/>
      <c r="C139" s="118"/>
      <c r="D139" s="34"/>
    </row>
    <row r="140" spans="1:4">
      <c r="A140" s="101" t="s">
        <v>569</v>
      </c>
      <c r="B140" s="101"/>
      <c r="C140" s="101"/>
      <c r="D140" s="34"/>
    </row>
    <row r="141" spans="1:4" ht="15.75" thickBot="1">
      <c r="A141" s="34"/>
      <c r="B141" s="34"/>
      <c r="C141" s="34"/>
      <c r="D141" s="34"/>
    </row>
    <row r="142" spans="1:4">
      <c r="A142" s="178"/>
      <c r="B142" s="179"/>
      <c r="C142" s="180"/>
      <c r="D142" s="34"/>
    </row>
    <row r="143" spans="1:4" ht="15.75">
      <c r="A143" s="172"/>
      <c r="B143" s="181"/>
      <c r="C143" s="114"/>
      <c r="D143" s="34"/>
    </row>
    <row r="144" spans="1:4">
      <c r="A144" s="172"/>
      <c r="B144" s="30"/>
      <c r="C144" s="114"/>
      <c r="D144" s="34"/>
    </row>
    <row r="145" spans="1:4">
      <c r="A145" s="172"/>
      <c r="B145" s="30"/>
      <c r="C145" s="114"/>
      <c r="D145" s="34"/>
    </row>
    <row r="146" spans="1:4">
      <c r="A146" s="172"/>
      <c r="B146" s="30"/>
      <c r="C146" s="114"/>
      <c r="D146" s="34"/>
    </row>
    <row r="147" spans="1:4">
      <c r="A147" s="172"/>
      <c r="B147" s="30"/>
      <c r="C147" s="114"/>
      <c r="D147" s="34"/>
    </row>
    <row r="148" spans="1:4">
      <c r="A148" s="172"/>
      <c r="B148" s="30"/>
      <c r="C148" s="114"/>
      <c r="D148" s="34"/>
    </row>
    <row r="149" spans="1:4">
      <c r="A149" s="172"/>
      <c r="B149" s="30"/>
      <c r="C149" s="114"/>
      <c r="D149" s="34"/>
    </row>
    <row r="150" spans="1:4">
      <c r="A150" s="172"/>
      <c r="B150" s="30"/>
      <c r="C150" s="114"/>
      <c r="D150" s="34"/>
    </row>
    <row r="151" spans="1:4">
      <c r="A151" s="172"/>
      <c r="B151" s="30"/>
      <c r="C151" s="114"/>
      <c r="D151" s="34"/>
    </row>
    <row r="152" spans="1:4">
      <c r="A152" s="172"/>
      <c r="B152" s="30"/>
      <c r="C152" s="114"/>
      <c r="D152" s="34"/>
    </row>
    <row r="153" spans="1:4">
      <c r="A153" s="172"/>
      <c r="B153" s="30"/>
      <c r="C153" s="114"/>
      <c r="D153" s="34"/>
    </row>
    <row r="154" spans="1:4">
      <c r="A154" s="172"/>
      <c r="B154" s="30"/>
      <c r="C154" s="114"/>
      <c r="D154" s="34"/>
    </row>
    <row r="155" spans="1:4">
      <c r="A155" s="172"/>
      <c r="B155" s="30"/>
      <c r="C155" s="114"/>
      <c r="D155" s="34"/>
    </row>
    <row r="156" spans="1:4">
      <c r="A156" s="172"/>
      <c r="B156" s="30"/>
      <c r="C156" s="114"/>
      <c r="D156" s="34"/>
    </row>
    <row r="157" spans="1:4">
      <c r="A157" s="172"/>
      <c r="B157" s="30"/>
      <c r="C157" s="114"/>
      <c r="D157" s="34"/>
    </row>
    <row r="158" spans="1:4">
      <c r="A158" s="172"/>
      <c r="B158" s="30"/>
      <c r="C158" s="114"/>
      <c r="D158" s="34"/>
    </row>
    <row r="159" spans="1:4">
      <c r="A159" s="172"/>
      <c r="B159" s="30"/>
      <c r="C159" s="114"/>
      <c r="D159" s="34"/>
    </row>
    <row r="160" spans="1:4">
      <c r="A160" s="172"/>
      <c r="B160" s="30"/>
      <c r="C160" s="114"/>
      <c r="D160" s="34"/>
    </row>
    <row r="161" spans="1:4">
      <c r="A161" s="172"/>
      <c r="B161" s="30"/>
      <c r="C161" s="114"/>
      <c r="D161" s="34"/>
    </row>
    <row r="162" spans="1:4">
      <c r="A162" s="172"/>
      <c r="B162" s="30"/>
      <c r="C162" s="114"/>
      <c r="D162" s="34"/>
    </row>
    <row r="163" spans="1:4">
      <c r="A163" s="172"/>
      <c r="B163" s="30"/>
      <c r="C163" s="114"/>
      <c r="D163" s="34"/>
    </row>
    <row r="164" spans="1:4">
      <c r="A164" s="172"/>
      <c r="B164" s="30"/>
      <c r="C164" s="114"/>
      <c r="D164" s="34"/>
    </row>
    <row r="165" spans="1:4">
      <c r="A165" s="172"/>
      <c r="B165" s="30"/>
      <c r="C165" s="114"/>
      <c r="D165" s="34"/>
    </row>
    <row r="166" spans="1:4">
      <c r="A166" s="172"/>
      <c r="B166" s="30"/>
      <c r="C166" s="114"/>
      <c r="D166" s="34"/>
    </row>
    <row r="167" spans="1:4">
      <c r="A167" s="172"/>
      <c r="B167" s="30"/>
      <c r="C167" s="114"/>
      <c r="D167" s="34"/>
    </row>
    <row r="168" spans="1:4">
      <c r="A168" s="172"/>
      <c r="B168" s="30"/>
      <c r="C168" s="114"/>
      <c r="D168" s="34"/>
    </row>
    <row r="169" spans="1:4">
      <c r="A169" s="172"/>
      <c r="B169" s="30"/>
      <c r="C169" s="114"/>
      <c r="D169" s="34"/>
    </row>
    <row r="170" spans="1:4">
      <c r="A170" s="172"/>
      <c r="B170" s="30"/>
      <c r="C170" s="114"/>
      <c r="D170" s="34"/>
    </row>
    <row r="171" spans="1:4">
      <c r="A171" s="172"/>
      <c r="B171" s="30"/>
      <c r="C171" s="114"/>
      <c r="D171" s="34"/>
    </row>
    <row r="172" spans="1:4">
      <c r="A172" s="172"/>
      <c r="B172" s="30"/>
      <c r="C172" s="114"/>
      <c r="D172" s="34"/>
    </row>
    <row r="173" spans="1:4">
      <c r="A173" s="172"/>
      <c r="B173" s="30"/>
      <c r="C173" s="114"/>
      <c r="D173" s="34"/>
    </row>
    <row r="174" spans="1:4">
      <c r="A174" s="172"/>
      <c r="B174" s="30"/>
      <c r="C174" s="114"/>
      <c r="D174" s="34"/>
    </row>
    <row r="175" spans="1:4">
      <c r="A175" s="172"/>
      <c r="B175" s="30"/>
      <c r="C175" s="114"/>
      <c r="D175" s="34"/>
    </row>
    <row r="176" spans="1:4">
      <c r="A176" s="172"/>
      <c r="B176" s="30"/>
      <c r="C176" s="114"/>
      <c r="D176" s="34"/>
    </row>
    <row r="177" spans="1:4">
      <c r="A177" s="172"/>
      <c r="B177" s="30"/>
      <c r="C177" s="114"/>
      <c r="D177" s="34"/>
    </row>
    <row r="178" spans="1:4">
      <c r="A178" s="172"/>
      <c r="B178" s="30"/>
      <c r="C178" s="114"/>
      <c r="D178" s="34"/>
    </row>
    <row r="179" spans="1:4">
      <c r="A179" s="172"/>
      <c r="B179" s="30"/>
      <c r="C179" s="114"/>
      <c r="D179" s="34"/>
    </row>
    <row r="180" spans="1:4">
      <c r="A180" s="172"/>
      <c r="B180" s="30"/>
      <c r="C180" s="114"/>
      <c r="D180" s="34"/>
    </row>
    <row r="181" spans="1:4">
      <c r="A181" s="172"/>
      <c r="B181" s="30"/>
      <c r="C181" s="114"/>
      <c r="D181" s="34"/>
    </row>
    <row r="182" spans="1:4">
      <c r="A182" s="172"/>
      <c r="B182" s="30"/>
      <c r="C182" s="114"/>
      <c r="D182" s="34"/>
    </row>
    <row r="183" spans="1:4">
      <c r="A183" s="172"/>
      <c r="B183" s="30"/>
      <c r="C183" s="114"/>
      <c r="D183" s="34"/>
    </row>
    <row r="184" spans="1:4">
      <c r="A184" s="172"/>
      <c r="B184" s="30"/>
      <c r="C184" s="114"/>
      <c r="D184" s="34"/>
    </row>
    <row r="185" spans="1:4">
      <c r="A185" s="172"/>
      <c r="B185" s="30"/>
      <c r="C185" s="114"/>
      <c r="D185" s="34"/>
    </row>
    <row r="186" spans="1:4">
      <c r="A186" s="172"/>
      <c r="B186" s="30"/>
      <c r="C186" s="114"/>
      <c r="D186" s="34"/>
    </row>
    <row r="187" spans="1:4" ht="15.75" thickBot="1">
      <c r="A187" s="174"/>
      <c r="B187" s="116"/>
      <c r="C187" s="118"/>
      <c r="D187" s="34"/>
    </row>
    <row r="188" spans="1:4">
      <c r="A188" s="101" t="s">
        <v>570</v>
      </c>
      <c r="B188" s="101"/>
      <c r="C188" s="101"/>
      <c r="D188" s="34"/>
    </row>
    <row r="189" spans="1:4">
      <c r="A189" s="34"/>
      <c r="B189" s="34"/>
      <c r="C189" s="34"/>
      <c r="D189" s="34"/>
    </row>
    <row r="190" spans="1:4">
      <c r="A190" s="34"/>
      <c r="B190" s="34" t="s">
        <v>571</v>
      </c>
      <c r="C190" s="34"/>
      <c r="D190" s="34"/>
    </row>
    <row r="191" spans="1:4">
      <c r="D191" s="34"/>
    </row>
    <row r="192" spans="1:4">
      <c r="D192" s="34"/>
    </row>
    <row r="193" spans="4:4">
      <c r="D193" s="34"/>
    </row>
    <row r="194" spans="4:4">
      <c r="D194" s="34"/>
    </row>
    <row r="195" spans="4:4">
      <c r="D195" s="34"/>
    </row>
    <row r="196" spans="4:4">
      <c r="D196" s="34"/>
    </row>
    <row r="197" spans="4:4">
      <c r="D197" s="34"/>
    </row>
    <row r="198" spans="4:4">
      <c r="D198" s="34"/>
    </row>
    <row r="199" spans="4:4">
      <c r="D199" s="34"/>
    </row>
    <row r="200" spans="4:4">
      <c r="D200" s="34"/>
    </row>
    <row r="201" spans="4:4">
      <c r="D201" s="34"/>
    </row>
    <row r="202" spans="4:4">
      <c r="D202" s="34"/>
    </row>
    <row r="203" spans="4:4">
      <c r="D203" s="34"/>
    </row>
    <row r="204" spans="4:4">
      <c r="D204" s="34"/>
    </row>
    <row r="205" spans="4:4">
      <c r="D205" s="34"/>
    </row>
    <row r="206" spans="4:4">
      <c r="D206" s="34"/>
    </row>
    <row r="207" spans="4:4">
      <c r="D207" s="34"/>
    </row>
    <row r="208" spans="4:4">
      <c r="D208" s="34"/>
    </row>
    <row r="209" spans="4:4">
      <c r="D209" s="34"/>
    </row>
  </sheetData>
  <printOptions horizontalCentered="1"/>
  <pageMargins left="0.5" right="0.5" top="0.5" bottom="0.5" header="0.5" footer="0.5"/>
  <pageSetup scale="91" fitToHeight="4" orientation="portrait" r:id="rId1"/>
  <headerFooter alignWithMargins="0"/>
  <rowBreaks count="3" manualBreakCount="3">
    <brk id="45" max="16383" man="1"/>
    <brk id="92" max="16383" man="1"/>
    <brk id="1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71"/>
  <sheetViews>
    <sheetView showGridLines="0" defaultGridColor="0" colorId="22" zoomScaleNormal="75" workbookViewId="0">
      <selection activeCell="E22" sqref="E22"/>
    </sheetView>
  </sheetViews>
  <sheetFormatPr defaultColWidth="9.77734375" defaultRowHeight="15"/>
  <cols>
    <col min="1" max="1" width="35.77734375" customWidth="1"/>
    <col min="2" max="2" width="24.77734375" customWidth="1"/>
    <col min="3" max="3" width="7.77734375" customWidth="1"/>
    <col min="4" max="4" width="6.77734375" customWidth="1"/>
  </cols>
  <sheetData>
    <row r="1" spans="1:5" ht="15.75" thickBot="1">
      <c r="A1" s="33" t="str">
        <f>'Data Sheet'!A46</f>
        <v>Annual Report of Frontier Telephone of Rochester, Inc.                                For the period ending December 31, 2015</v>
      </c>
      <c r="B1" s="182"/>
      <c r="C1" s="70"/>
      <c r="D1" s="70"/>
      <c r="E1" s="34"/>
    </row>
    <row r="2" spans="1:5">
      <c r="A2" s="35"/>
      <c r="B2" s="36"/>
      <c r="C2" s="36"/>
      <c r="D2" s="37"/>
      <c r="E2" s="34"/>
    </row>
    <row r="3" spans="1:5" ht="15.75">
      <c r="A3" s="119" t="s">
        <v>572</v>
      </c>
      <c r="B3" s="74"/>
      <c r="C3" s="74"/>
      <c r="D3" s="120"/>
      <c r="E3" s="34"/>
    </row>
    <row r="4" spans="1:5">
      <c r="A4" s="41"/>
      <c r="B4" s="34"/>
      <c r="C4" s="34"/>
      <c r="D4" s="42"/>
      <c r="E4" s="34"/>
    </row>
    <row r="5" spans="1:5">
      <c r="A5" s="183" t="s">
        <v>573</v>
      </c>
      <c r="B5" s="34"/>
      <c r="C5" s="34"/>
      <c r="D5" s="42"/>
      <c r="E5" s="34"/>
    </row>
    <row r="6" spans="1:5">
      <c r="A6" s="183" t="s">
        <v>574</v>
      </c>
      <c r="B6" s="34"/>
      <c r="C6" s="34"/>
      <c r="D6" s="42"/>
      <c r="E6" s="34"/>
    </row>
    <row r="7" spans="1:5">
      <c r="A7" s="183" t="s">
        <v>575</v>
      </c>
      <c r="B7" s="34"/>
      <c r="C7" s="34"/>
      <c r="D7" s="42"/>
      <c r="E7" s="34"/>
    </row>
    <row r="8" spans="1:5">
      <c r="A8" s="183" t="s">
        <v>576</v>
      </c>
      <c r="B8" s="34"/>
      <c r="C8" s="34"/>
      <c r="D8" s="42"/>
      <c r="E8" s="34"/>
    </row>
    <row r="9" spans="1:5">
      <c r="A9" s="183" t="s">
        <v>577</v>
      </c>
      <c r="B9" s="34"/>
      <c r="C9" s="34"/>
      <c r="D9" s="42"/>
      <c r="E9" s="34"/>
    </row>
    <row r="10" spans="1:5">
      <c r="A10" s="184"/>
      <c r="B10" s="141"/>
      <c r="C10" s="45" t="s">
        <v>578</v>
      </c>
      <c r="D10" s="185"/>
      <c r="E10" s="34"/>
    </row>
    <row r="11" spans="1:5">
      <c r="A11" s="66"/>
      <c r="B11" s="136"/>
      <c r="C11" s="63" t="s">
        <v>579</v>
      </c>
      <c r="D11" s="61" t="s">
        <v>580</v>
      </c>
      <c r="E11" s="34"/>
    </row>
    <row r="12" spans="1:5">
      <c r="A12" s="60" t="s">
        <v>581</v>
      </c>
      <c r="B12" s="144" t="s">
        <v>582</v>
      </c>
      <c r="C12" s="63" t="s">
        <v>497</v>
      </c>
      <c r="D12" s="61" t="s">
        <v>583</v>
      </c>
      <c r="E12" s="34"/>
    </row>
    <row r="13" spans="1:5">
      <c r="A13" s="66"/>
      <c r="B13" s="136"/>
      <c r="C13" s="63" t="s">
        <v>584</v>
      </c>
      <c r="D13" s="61" t="s">
        <v>585</v>
      </c>
      <c r="E13" s="34"/>
    </row>
    <row r="14" spans="1:5">
      <c r="A14" s="60" t="s">
        <v>226</v>
      </c>
      <c r="B14" s="144" t="s">
        <v>227</v>
      </c>
      <c r="C14" s="63" t="s">
        <v>228</v>
      </c>
      <c r="D14" s="61" t="s">
        <v>515</v>
      </c>
      <c r="E14" s="34"/>
    </row>
    <row r="15" spans="1:5">
      <c r="A15" s="186"/>
      <c r="B15" s="145"/>
      <c r="C15" s="176"/>
      <c r="D15" s="187"/>
      <c r="E15" s="34"/>
    </row>
    <row r="16" spans="1:5">
      <c r="A16" s="188"/>
      <c r="B16" s="189"/>
      <c r="C16" s="190"/>
      <c r="D16" s="191"/>
      <c r="E16" s="34"/>
    </row>
    <row r="17" spans="1:5">
      <c r="A17" s="188" t="s">
        <v>586</v>
      </c>
      <c r="B17" s="189"/>
      <c r="C17" s="190"/>
      <c r="D17" s="191"/>
      <c r="E17" s="34"/>
    </row>
    <row r="18" spans="1:5">
      <c r="A18" s="188"/>
      <c r="B18" s="189"/>
      <c r="C18" s="190"/>
      <c r="D18" s="191"/>
      <c r="E18" s="34"/>
    </row>
    <row r="19" spans="1:5">
      <c r="A19" s="188"/>
      <c r="B19" s="189"/>
      <c r="C19" s="190"/>
      <c r="D19" s="191"/>
      <c r="E19" s="34"/>
    </row>
    <row r="20" spans="1:5">
      <c r="A20" s="188"/>
      <c r="B20" s="189"/>
      <c r="C20" s="190"/>
      <c r="D20" s="191"/>
      <c r="E20" s="34"/>
    </row>
    <row r="21" spans="1:5">
      <c r="A21" s="188"/>
      <c r="B21" s="189"/>
      <c r="C21" s="190"/>
      <c r="D21" s="191"/>
      <c r="E21" s="34"/>
    </row>
    <row r="22" spans="1:5">
      <c r="A22" s="188"/>
      <c r="B22" s="189"/>
      <c r="C22" s="190"/>
      <c r="D22" s="191"/>
      <c r="E22" s="34"/>
    </row>
    <row r="23" spans="1:5">
      <c r="A23" s="188"/>
      <c r="B23" s="189"/>
      <c r="C23" s="190"/>
      <c r="D23" s="191"/>
      <c r="E23" s="34"/>
    </row>
    <row r="24" spans="1:5">
      <c r="A24" s="188"/>
      <c r="B24" s="189"/>
      <c r="C24" s="190"/>
      <c r="D24" s="191"/>
      <c r="E24" s="34"/>
    </row>
    <row r="25" spans="1:5">
      <c r="A25" s="188"/>
      <c r="B25" s="189"/>
      <c r="C25" s="190"/>
      <c r="D25" s="191"/>
      <c r="E25" s="34"/>
    </row>
    <row r="26" spans="1:5">
      <c r="A26" s="188"/>
      <c r="B26" s="189"/>
      <c r="C26" s="190"/>
      <c r="D26" s="191"/>
      <c r="E26" s="34"/>
    </row>
    <row r="27" spans="1:5">
      <c r="A27" s="188"/>
      <c r="B27" s="189"/>
      <c r="C27" s="190"/>
      <c r="D27" s="191"/>
      <c r="E27" s="34"/>
    </row>
    <row r="28" spans="1:5">
      <c r="A28" s="188"/>
      <c r="B28" s="189"/>
      <c r="C28" s="190"/>
      <c r="D28" s="191"/>
      <c r="E28" s="34"/>
    </row>
    <row r="29" spans="1:5">
      <c r="A29" s="188"/>
      <c r="B29" s="189"/>
      <c r="C29" s="190"/>
      <c r="D29" s="191"/>
      <c r="E29" s="34"/>
    </row>
    <row r="30" spans="1:5">
      <c r="A30" s="188"/>
      <c r="B30" s="189"/>
      <c r="C30" s="190"/>
      <c r="D30" s="191"/>
      <c r="E30" s="34"/>
    </row>
    <row r="31" spans="1:5">
      <c r="A31" s="188"/>
      <c r="B31" s="189"/>
      <c r="C31" s="190"/>
      <c r="D31" s="191"/>
      <c r="E31" s="34"/>
    </row>
    <row r="32" spans="1:5">
      <c r="A32" s="188"/>
      <c r="B32" s="189"/>
      <c r="C32" s="190"/>
      <c r="D32" s="191"/>
      <c r="E32" s="34"/>
    </row>
    <row r="33" spans="1:5">
      <c r="A33" s="188"/>
      <c r="B33" s="189"/>
      <c r="C33" s="190"/>
      <c r="D33" s="191"/>
      <c r="E33" s="34"/>
    </row>
    <row r="34" spans="1:5">
      <c r="A34" s="188"/>
      <c r="B34" s="189"/>
      <c r="C34" s="190"/>
      <c r="D34" s="191"/>
      <c r="E34" s="34"/>
    </row>
    <row r="35" spans="1:5">
      <c r="A35" s="188"/>
      <c r="B35" s="189"/>
      <c r="C35" s="190"/>
      <c r="D35" s="191"/>
      <c r="E35" s="34"/>
    </row>
    <row r="36" spans="1:5">
      <c r="A36" s="188"/>
      <c r="B36" s="189"/>
      <c r="C36" s="190"/>
      <c r="D36" s="191"/>
      <c r="E36" s="34"/>
    </row>
    <row r="37" spans="1:5">
      <c r="A37" s="188"/>
      <c r="B37" s="189"/>
      <c r="C37" s="190"/>
      <c r="D37" s="191"/>
      <c r="E37" s="34"/>
    </row>
    <row r="38" spans="1:5">
      <c r="A38" s="192"/>
      <c r="B38" s="193"/>
      <c r="C38" s="194"/>
      <c r="D38" s="195"/>
      <c r="E38" s="34"/>
    </row>
    <row r="39" spans="1:5">
      <c r="A39" s="41"/>
      <c r="B39" s="34"/>
      <c r="C39" s="34"/>
      <c r="D39" s="42"/>
      <c r="E39" s="34"/>
    </row>
    <row r="40" spans="1:5">
      <c r="A40" s="196" t="s">
        <v>587</v>
      </c>
      <c r="B40" s="74"/>
      <c r="C40" s="74"/>
      <c r="D40" s="120"/>
      <c r="E40" s="34"/>
    </row>
    <row r="41" spans="1:5">
      <c r="A41" s="41"/>
      <c r="B41" s="34"/>
      <c r="C41" s="34"/>
      <c r="D41" s="42"/>
      <c r="E41" s="34"/>
    </row>
    <row r="42" spans="1:5">
      <c r="A42" s="183" t="s">
        <v>588</v>
      </c>
      <c r="B42" s="34"/>
      <c r="C42" s="34"/>
      <c r="D42" s="42"/>
      <c r="E42" s="34"/>
    </row>
    <row r="43" spans="1:5">
      <c r="A43" s="183" t="s">
        <v>589</v>
      </c>
      <c r="B43" s="34"/>
      <c r="C43" s="34"/>
      <c r="D43" s="42"/>
      <c r="E43" s="34"/>
    </row>
    <row r="44" spans="1:5">
      <c r="A44" s="183" t="s">
        <v>590</v>
      </c>
      <c r="B44" s="34"/>
      <c r="C44" s="34"/>
      <c r="D44" s="42"/>
      <c r="E44" s="34"/>
    </row>
    <row r="45" spans="1:5">
      <c r="A45" s="183" t="s">
        <v>591</v>
      </c>
      <c r="B45" s="34"/>
      <c r="C45" s="34"/>
      <c r="D45" s="42"/>
      <c r="E45" s="34"/>
    </row>
    <row r="46" spans="1:5">
      <c r="A46" s="183" t="s">
        <v>592</v>
      </c>
      <c r="B46" s="34"/>
      <c r="C46" s="34"/>
      <c r="D46" s="42"/>
      <c r="E46" s="34"/>
    </row>
    <row r="47" spans="1:5">
      <c r="A47" s="183" t="s">
        <v>593</v>
      </c>
      <c r="B47" s="34"/>
      <c r="C47" s="34"/>
      <c r="D47" s="42"/>
      <c r="E47" s="34"/>
    </row>
    <row r="48" spans="1:5">
      <c r="A48" s="183" t="s">
        <v>594</v>
      </c>
      <c r="B48" s="34"/>
      <c r="C48" s="34"/>
      <c r="D48" s="42"/>
      <c r="E48" s="34"/>
    </row>
    <row r="49" spans="1:5">
      <c r="A49" s="41"/>
      <c r="B49" s="34"/>
      <c r="C49" s="34"/>
      <c r="D49" s="42"/>
      <c r="E49" s="34"/>
    </row>
    <row r="50" spans="1:5" ht="15.75" thickBot="1">
      <c r="A50" s="127"/>
      <c r="B50" s="70"/>
      <c r="C50" s="70"/>
      <c r="D50" s="111"/>
      <c r="E50" s="34"/>
    </row>
    <row r="51" spans="1:5">
      <c r="A51" s="34"/>
      <c r="B51" s="34"/>
      <c r="C51" s="34"/>
      <c r="D51" s="130" t="s">
        <v>595</v>
      </c>
      <c r="E51" s="34"/>
    </row>
    <row r="52" spans="1:5">
      <c r="A52" s="34"/>
      <c r="B52" s="34" t="s">
        <v>245</v>
      </c>
      <c r="C52" s="34"/>
      <c r="D52" s="34"/>
      <c r="E52" s="34"/>
    </row>
    <row r="53" spans="1:5">
      <c r="A53" s="34"/>
      <c r="B53" s="34"/>
      <c r="C53" s="34"/>
      <c r="D53" s="34"/>
      <c r="E53" s="34"/>
    </row>
    <row r="54" spans="1:5">
      <c r="A54" s="34"/>
    </row>
    <row r="55" spans="1:5">
      <c r="A55" s="34"/>
    </row>
    <row r="56" spans="1:5">
      <c r="A56" s="34"/>
    </row>
    <row r="57" spans="1:5">
      <c r="A57" s="34"/>
    </row>
    <row r="58" spans="1:5">
      <c r="A58" s="34"/>
    </row>
    <row r="59" spans="1:5">
      <c r="A59" s="34"/>
    </row>
    <row r="60" spans="1:5">
      <c r="A60" s="34"/>
    </row>
    <row r="61" spans="1:5">
      <c r="A61" s="34"/>
    </row>
    <row r="62" spans="1:5">
      <c r="A62" s="34"/>
    </row>
    <row r="63" spans="1:5">
      <c r="A63" s="34"/>
    </row>
    <row r="64" spans="1:5">
      <c r="A64" s="34"/>
    </row>
    <row r="65" spans="1:1">
      <c r="A65" s="34"/>
    </row>
    <row r="66" spans="1:1">
      <c r="A66" s="34"/>
    </row>
    <row r="67" spans="1:1">
      <c r="A67" s="34"/>
    </row>
    <row r="68" spans="1:1">
      <c r="A68" s="34"/>
    </row>
    <row r="69" spans="1:1">
      <c r="A69" s="34"/>
    </row>
    <row r="70" spans="1:1">
      <c r="A70" s="34"/>
    </row>
    <row r="71" spans="1:1">
      <c r="A71" s="34"/>
    </row>
  </sheetData>
  <printOptions horizontalCentered="1"/>
  <pageMargins left="0.5" right="0.5" top="0.5" bottom="0.5" header="0.5" footer="0.5"/>
  <pageSetup scale="93" orientation="portrait" r:id="rId1"/>
  <headerFooter alignWithMargins="0"/>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84"/>
  <sheetViews>
    <sheetView showGridLines="0" defaultGridColor="0" colorId="22" zoomScaleNormal="75" workbookViewId="0">
      <selection activeCell="C22" sqref="C22"/>
    </sheetView>
  </sheetViews>
  <sheetFormatPr defaultColWidth="9.77734375" defaultRowHeight="15"/>
  <cols>
    <col min="1" max="1" width="3.77734375" customWidth="1"/>
    <col min="2" max="2" width="42.77734375" customWidth="1"/>
  </cols>
  <sheetData>
    <row r="1" spans="1:256" ht="15.75" thickBot="1">
      <c r="A1" s="1475" t="str">
        <f>'Data Sheet'!A46</f>
        <v>Annual Report of Frontier Telephone of Rochester, Inc.                                For the period ending December 31, 2015</v>
      </c>
      <c r="B1" s="1482"/>
      <c r="C1" s="70"/>
      <c r="D1" s="70"/>
      <c r="E1" s="70"/>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row>
    <row r="2" spans="1:256" ht="9.9499999999999993" customHeight="1">
      <c r="A2" s="35"/>
      <c r="B2" s="36"/>
      <c r="C2" s="36"/>
      <c r="D2" s="36"/>
      <c r="E2" s="37"/>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row>
    <row r="3" spans="1:256" ht="15.75">
      <c r="A3" s="119" t="s">
        <v>596</v>
      </c>
      <c r="B3" s="101"/>
      <c r="C3" s="101"/>
      <c r="D3" s="101"/>
      <c r="E3" s="102"/>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pans="1:256" ht="9.9499999999999993" customHeight="1">
      <c r="A4" s="41"/>
      <c r="B4" s="34"/>
      <c r="C4" s="34"/>
      <c r="D4" s="34"/>
      <c r="E4" s="42"/>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row>
    <row r="5" spans="1:256">
      <c r="A5" s="197" t="s">
        <v>597</v>
      </c>
      <c r="B5" s="198"/>
      <c r="C5" s="198"/>
      <c r="D5" s="198"/>
      <c r="E5" s="199"/>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row>
    <row r="6" spans="1:256">
      <c r="A6" s="197" t="s">
        <v>598</v>
      </c>
      <c r="B6" s="198"/>
      <c r="C6" s="198"/>
      <c r="D6" s="198"/>
      <c r="E6" s="199"/>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row>
    <row r="7" spans="1:256">
      <c r="A7" s="197" t="s">
        <v>599</v>
      </c>
      <c r="B7" s="198"/>
      <c r="C7" s="198"/>
      <c r="D7" s="198"/>
      <c r="E7" s="199"/>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c r="IT7" s="198"/>
      <c r="IU7" s="198"/>
      <c r="IV7" s="198"/>
    </row>
    <row r="8" spans="1:256">
      <c r="A8" s="197" t="s">
        <v>600</v>
      </c>
      <c r="B8" s="198"/>
      <c r="C8" s="198"/>
      <c r="D8" s="198"/>
      <c r="E8" s="199"/>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row>
    <row r="9" spans="1:256">
      <c r="A9" s="197" t="s">
        <v>601</v>
      </c>
      <c r="B9" s="198"/>
      <c r="C9" s="198"/>
      <c r="D9" s="198"/>
      <c r="E9" s="199"/>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c r="II9" s="198"/>
      <c r="IJ9" s="198"/>
      <c r="IK9" s="198"/>
      <c r="IL9" s="198"/>
      <c r="IM9" s="198"/>
      <c r="IN9" s="198"/>
      <c r="IO9" s="198"/>
      <c r="IP9" s="198"/>
      <c r="IQ9" s="198"/>
      <c r="IR9" s="198"/>
      <c r="IS9" s="198"/>
      <c r="IT9" s="198"/>
      <c r="IU9" s="198"/>
      <c r="IV9" s="198"/>
    </row>
    <row r="10" spans="1:256">
      <c r="A10" s="197" t="s">
        <v>602</v>
      </c>
      <c r="B10" s="198"/>
      <c r="C10" s="198"/>
      <c r="D10" s="198"/>
      <c r="E10" s="199"/>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c r="II10" s="198"/>
      <c r="IJ10" s="198"/>
      <c r="IK10" s="198"/>
      <c r="IL10" s="198"/>
      <c r="IM10" s="198"/>
      <c r="IN10" s="198"/>
      <c r="IO10" s="198"/>
      <c r="IP10" s="198"/>
      <c r="IQ10" s="198"/>
      <c r="IR10" s="198"/>
      <c r="IS10" s="198"/>
      <c r="IT10" s="198"/>
      <c r="IU10" s="198"/>
      <c r="IV10" s="198"/>
    </row>
    <row r="11" spans="1:256">
      <c r="A11" s="197"/>
      <c r="B11" s="198"/>
      <c r="C11" s="198"/>
      <c r="D11" s="198"/>
      <c r="E11" s="199"/>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c r="IK11" s="198"/>
      <c r="IL11" s="198"/>
      <c r="IM11" s="198"/>
      <c r="IN11" s="198"/>
      <c r="IO11" s="198"/>
      <c r="IP11" s="198"/>
      <c r="IQ11" s="198"/>
      <c r="IR11" s="198"/>
      <c r="IS11" s="198"/>
      <c r="IT11" s="198"/>
      <c r="IU11" s="198"/>
      <c r="IV11" s="198"/>
    </row>
    <row r="12" spans="1:256">
      <c r="A12" s="197" t="s">
        <v>603</v>
      </c>
      <c r="B12" s="198"/>
      <c r="C12" s="198"/>
      <c r="D12" s="198"/>
      <c r="E12" s="199"/>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c r="IK12" s="198"/>
      <c r="IL12" s="198"/>
      <c r="IM12" s="198"/>
      <c r="IN12" s="198"/>
      <c r="IO12" s="198"/>
      <c r="IP12" s="198"/>
      <c r="IQ12" s="198"/>
      <c r="IR12" s="198"/>
      <c r="IS12" s="198"/>
      <c r="IT12" s="198"/>
      <c r="IU12" s="198"/>
      <c r="IV12" s="198"/>
    </row>
    <row r="13" spans="1:256">
      <c r="A13" s="197" t="s">
        <v>604</v>
      </c>
      <c r="B13" s="198"/>
      <c r="C13" s="198"/>
      <c r="D13" s="198"/>
      <c r="E13" s="199"/>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c r="IK13" s="198"/>
      <c r="IL13" s="198"/>
      <c r="IM13" s="198"/>
      <c r="IN13" s="198"/>
      <c r="IO13" s="198"/>
      <c r="IP13" s="198"/>
      <c r="IQ13" s="198"/>
      <c r="IR13" s="198"/>
      <c r="IS13" s="198"/>
      <c r="IT13" s="198"/>
      <c r="IU13" s="198"/>
      <c r="IV13" s="198"/>
    </row>
    <row r="14" spans="1:256">
      <c r="A14" s="197" t="s">
        <v>605</v>
      </c>
      <c r="B14" s="198"/>
      <c r="C14" s="198"/>
      <c r="D14" s="198"/>
      <c r="E14" s="199"/>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row>
    <row r="15" spans="1:256">
      <c r="A15" s="197" t="s">
        <v>606</v>
      </c>
      <c r="B15" s="198"/>
      <c r="C15" s="198"/>
      <c r="D15" s="198"/>
      <c r="E15" s="199"/>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c r="II15" s="198"/>
      <c r="IJ15" s="198"/>
      <c r="IK15" s="198"/>
      <c r="IL15" s="198"/>
      <c r="IM15" s="198"/>
      <c r="IN15" s="198"/>
      <c r="IO15" s="198"/>
      <c r="IP15" s="198"/>
      <c r="IQ15" s="198"/>
      <c r="IR15" s="198"/>
      <c r="IS15" s="198"/>
      <c r="IT15" s="198"/>
      <c r="IU15" s="198"/>
      <c r="IV15" s="198"/>
    </row>
    <row r="16" spans="1:256">
      <c r="A16" s="41"/>
      <c r="B16" s="34"/>
      <c r="C16" s="34"/>
      <c r="D16" s="34"/>
      <c r="E16" s="42"/>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row>
    <row r="17" spans="1:256">
      <c r="A17" s="200"/>
      <c r="B17" s="139"/>
      <c r="C17" s="201" t="s">
        <v>607</v>
      </c>
      <c r="D17" s="202"/>
      <c r="E17" s="203"/>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c r="A18" s="204" t="s">
        <v>489</v>
      </c>
      <c r="B18" s="63" t="s">
        <v>608</v>
      </c>
      <c r="C18" s="205" t="s">
        <v>609</v>
      </c>
      <c r="D18" s="206" t="s">
        <v>610</v>
      </c>
      <c r="E18" s="207"/>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c r="A19" s="204" t="s">
        <v>501</v>
      </c>
      <c r="B19" s="34"/>
      <c r="C19" s="205" t="s">
        <v>497</v>
      </c>
      <c r="D19" s="135"/>
      <c r="E19" s="6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c r="A20" s="208"/>
      <c r="B20" s="50" t="s">
        <v>226</v>
      </c>
      <c r="C20" s="209" t="s">
        <v>227</v>
      </c>
      <c r="D20" s="209" t="s">
        <v>228</v>
      </c>
      <c r="E20" s="52" t="s">
        <v>515</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2" customHeight="1">
      <c r="A21" s="210">
        <v>1</v>
      </c>
      <c r="B21" s="1033" t="s">
        <v>565</v>
      </c>
      <c r="C21" s="1034"/>
      <c r="D21" s="212"/>
      <c r="E21" s="213"/>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ht="12" customHeight="1">
      <c r="A22" s="210">
        <v>2</v>
      </c>
      <c r="B22" s="1033" t="s">
        <v>448</v>
      </c>
      <c r="C22" s="1034">
        <v>772</v>
      </c>
      <c r="D22" s="212"/>
      <c r="E22" s="213"/>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ht="12" customHeight="1">
      <c r="A23" s="210">
        <v>3</v>
      </c>
      <c r="B23" s="1033" t="s">
        <v>566</v>
      </c>
      <c r="C23" s="1034"/>
      <c r="D23" s="212"/>
      <c r="E23" s="213"/>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ht="12" customHeight="1">
      <c r="A24" s="210">
        <v>4</v>
      </c>
      <c r="B24" s="211"/>
      <c r="C24" s="212"/>
      <c r="D24" s="212"/>
      <c r="E24" s="213"/>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ht="12" customHeight="1">
      <c r="A25" s="210">
        <v>5</v>
      </c>
      <c r="B25" s="211"/>
      <c r="C25" s="212"/>
      <c r="D25" s="212"/>
      <c r="E25" s="213"/>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row>
    <row r="26" spans="1:256" ht="12" customHeight="1">
      <c r="A26" s="210">
        <v>6</v>
      </c>
      <c r="B26" s="211"/>
      <c r="C26" s="212"/>
      <c r="D26" s="212"/>
      <c r="E26" s="213"/>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row>
    <row r="27" spans="1:256" ht="12" customHeight="1">
      <c r="A27" s="210">
        <v>7</v>
      </c>
      <c r="B27" s="211"/>
      <c r="C27" s="212"/>
      <c r="D27" s="212"/>
      <c r="E27" s="213"/>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row>
    <row r="28" spans="1:256" ht="12" customHeight="1">
      <c r="A28" s="210">
        <v>8</v>
      </c>
      <c r="B28" s="211"/>
      <c r="C28" s="212"/>
      <c r="D28" s="212"/>
      <c r="E28" s="213"/>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ht="12" customHeight="1">
      <c r="A29" s="210">
        <v>9</v>
      </c>
      <c r="B29" s="211"/>
      <c r="C29" s="212"/>
      <c r="D29" s="212"/>
      <c r="E29" s="21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ht="12" customHeight="1">
      <c r="A30" s="210">
        <v>10</v>
      </c>
      <c r="B30" s="211"/>
      <c r="C30" s="212"/>
      <c r="D30" s="212"/>
      <c r="E30" s="21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ht="12" customHeight="1">
      <c r="A31" s="204">
        <v>11</v>
      </c>
      <c r="B31" s="211"/>
      <c r="C31" s="212"/>
      <c r="D31" s="212"/>
      <c r="E31" s="213"/>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ht="12" customHeight="1">
      <c r="A32" s="210">
        <v>12</v>
      </c>
      <c r="B32" s="211"/>
      <c r="C32" s="212"/>
      <c r="D32" s="212"/>
      <c r="E32" s="21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ht="12" customHeight="1">
      <c r="A33" s="210">
        <v>13</v>
      </c>
      <c r="B33" s="211"/>
      <c r="C33" s="212"/>
      <c r="D33" s="212"/>
      <c r="E33" s="213"/>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row>
    <row r="34" spans="1:256" ht="12" customHeight="1">
      <c r="A34" s="210">
        <v>14</v>
      </c>
      <c r="B34" s="211"/>
      <c r="C34" s="212"/>
      <c r="D34" s="212"/>
      <c r="E34" s="213"/>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row>
    <row r="35" spans="1:256" ht="12" customHeight="1">
      <c r="A35" s="210">
        <v>15</v>
      </c>
      <c r="B35" s="211"/>
      <c r="C35" s="212"/>
      <c r="D35" s="212"/>
      <c r="E35" s="213"/>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row>
    <row r="36" spans="1:256" ht="12" customHeight="1">
      <c r="A36" s="210">
        <v>16</v>
      </c>
      <c r="B36" s="211"/>
      <c r="C36" s="212"/>
      <c r="D36" s="212"/>
      <c r="E36" s="21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row>
    <row r="37" spans="1:256" ht="12" customHeight="1">
      <c r="A37" s="210">
        <v>17</v>
      </c>
      <c r="B37" s="211"/>
      <c r="C37" s="212"/>
      <c r="D37" s="212"/>
      <c r="E37" s="213"/>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row>
    <row r="38" spans="1:256" ht="12" customHeight="1">
      <c r="A38" s="210">
        <v>18</v>
      </c>
      <c r="B38" s="211"/>
      <c r="C38" s="212"/>
      <c r="D38" s="212"/>
      <c r="E38" s="213"/>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row>
    <row r="39" spans="1:256" ht="12" customHeight="1">
      <c r="A39" s="210">
        <v>19</v>
      </c>
      <c r="B39" s="211"/>
      <c r="C39" s="212"/>
      <c r="D39" s="212"/>
      <c r="E39" s="213"/>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row>
    <row r="40" spans="1:256" ht="12" customHeight="1">
      <c r="A40" s="210">
        <v>20</v>
      </c>
      <c r="B40" s="211"/>
      <c r="C40" s="212"/>
      <c r="D40" s="212"/>
      <c r="E40" s="213"/>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row>
    <row r="41" spans="1:256" ht="12" customHeight="1">
      <c r="A41" s="210">
        <v>21</v>
      </c>
      <c r="B41" s="211"/>
      <c r="C41" s="212"/>
      <c r="D41" s="212"/>
      <c r="E41" s="213"/>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row>
    <row r="42" spans="1:256" ht="12" customHeight="1">
      <c r="A42" s="210">
        <v>22</v>
      </c>
      <c r="B42" s="211"/>
      <c r="C42" s="212"/>
      <c r="D42" s="212"/>
      <c r="E42" s="213"/>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row>
    <row r="43" spans="1:256" ht="12" customHeight="1">
      <c r="A43" s="210">
        <v>23</v>
      </c>
      <c r="B43" s="211"/>
      <c r="C43" s="212"/>
      <c r="D43" s="212"/>
      <c r="E43" s="213"/>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row>
    <row r="44" spans="1:256" ht="12" customHeight="1">
      <c r="A44" s="210">
        <v>24</v>
      </c>
      <c r="B44" s="211"/>
      <c r="C44" s="212"/>
      <c r="D44" s="212"/>
      <c r="E44" s="213"/>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row>
    <row r="45" spans="1:256" ht="12" customHeight="1">
      <c r="A45" s="210">
        <v>25</v>
      </c>
      <c r="B45" s="211"/>
      <c r="C45" s="212"/>
      <c r="D45" s="212"/>
      <c r="E45" s="213"/>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row>
    <row r="46" spans="1:256" ht="12" customHeight="1">
      <c r="A46" s="210">
        <v>26</v>
      </c>
      <c r="B46" s="211"/>
      <c r="C46" s="212"/>
      <c r="D46" s="212"/>
      <c r="E46" s="213"/>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row>
    <row r="47" spans="1:256" ht="12" customHeight="1">
      <c r="A47" s="210">
        <v>27</v>
      </c>
      <c r="B47" s="211"/>
      <c r="C47" s="212"/>
      <c r="D47" s="212"/>
      <c r="E47" s="213"/>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row>
    <row r="48" spans="1:256" ht="12" customHeight="1">
      <c r="A48" s="210">
        <v>28</v>
      </c>
      <c r="B48" s="211"/>
      <c r="C48" s="212"/>
      <c r="D48" s="212"/>
      <c r="E48" s="213"/>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row>
    <row r="49" spans="1:256" ht="12" customHeight="1">
      <c r="A49" s="210">
        <v>29</v>
      </c>
      <c r="B49" s="211"/>
      <c r="C49" s="212"/>
      <c r="D49" s="212"/>
      <c r="E49" s="213"/>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row>
    <row r="50" spans="1:256" ht="14.25" customHeight="1">
      <c r="A50" s="210">
        <v>30</v>
      </c>
      <c r="B50" s="211"/>
      <c r="C50" s="212"/>
      <c r="D50" s="212"/>
      <c r="E50" s="213"/>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row>
    <row r="51" spans="1:256" ht="14.25" customHeight="1">
      <c r="A51" s="210">
        <v>31</v>
      </c>
      <c r="B51" s="211"/>
      <c r="C51" s="212"/>
      <c r="D51" s="212"/>
      <c r="E51" s="213"/>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row>
    <row r="52" spans="1:256" ht="12.75" customHeight="1">
      <c r="A52" s="210">
        <v>32</v>
      </c>
      <c r="B52" s="211"/>
      <c r="C52" s="212"/>
      <c r="D52" s="212"/>
      <c r="E52" s="213"/>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row>
    <row r="53" spans="1:256" ht="12.75" customHeight="1">
      <c r="A53" s="210">
        <v>33</v>
      </c>
      <c r="B53" s="211"/>
      <c r="C53" s="212"/>
      <c r="D53" s="212"/>
      <c r="E53" s="21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row>
    <row r="54" spans="1:256" ht="12.75" customHeight="1">
      <c r="A54" s="210">
        <v>34</v>
      </c>
      <c r="B54" s="211"/>
      <c r="C54" s="212"/>
      <c r="D54" s="212"/>
      <c r="E54" s="213"/>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row>
    <row r="55" spans="1:256" ht="12.75" customHeight="1">
      <c r="A55" s="210">
        <v>35</v>
      </c>
      <c r="B55" s="211"/>
      <c r="C55" s="212"/>
      <c r="D55" s="212"/>
      <c r="E55" s="213"/>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row>
    <row r="56" spans="1:256" ht="13.5" customHeight="1">
      <c r="A56" s="210">
        <v>36</v>
      </c>
      <c r="B56" s="211"/>
      <c r="C56" s="212"/>
      <c r="D56" s="212"/>
      <c r="E56" s="213"/>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ht="12.75" customHeight="1">
      <c r="A57" s="210">
        <v>37</v>
      </c>
      <c r="B57" s="211"/>
      <c r="C57" s="212"/>
      <c r="D57" s="212"/>
      <c r="E57" s="213"/>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ht="12.75" customHeight="1">
      <c r="A58" s="210">
        <v>38</v>
      </c>
      <c r="B58" s="211"/>
      <c r="C58" s="212"/>
      <c r="D58" s="212"/>
      <c r="E58" s="2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row>
    <row r="59" spans="1:256" ht="12" customHeight="1">
      <c r="A59" s="210">
        <v>39</v>
      </c>
      <c r="B59" s="211"/>
      <c r="C59" s="212"/>
      <c r="D59" s="212"/>
      <c r="E59" s="213"/>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12" customHeight="1">
      <c r="A60" s="214">
        <v>40</v>
      </c>
      <c r="B60" s="215"/>
      <c r="C60" s="216"/>
      <c r="D60" s="216"/>
      <c r="E60" s="217"/>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9.9499999999999993" customHeight="1">
      <c r="A61" s="218"/>
      <c r="B61" s="34"/>
      <c r="C61" s="219"/>
      <c r="D61" s="219"/>
      <c r="E61" s="220"/>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9.9499999999999993" customHeight="1">
      <c r="A62" s="218"/>
      <c r="B62" s="34"/>
      <c r="C62" s="219"/>
      <c r="D62" s="219"/>
      <c r="E62" s="220"/>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9.9499999999999993" customHeight="1">
      <c r="A63" s="41"/>
      <c r="B63" s="34"/>
      <c r="C63" s="219"/>
      <c r="D63" s="219"/>
      <c r="E63" s="220"/>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9.9499999999999993" customHeight="1" thickBot="1">
      <c r="A64" s="127"/>
      <c r="B64" s="70"/>
      <c r="C64" s="221"/>
      <c r="D64" s="221"/>
      <c r="E64" s="222"/>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c r="A65" s="223" t="s">
        <v>611</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c r="A66" s="101" t="s">
        <v>248</v>
      </c>
      <c r="B66" s="101"/>
      <c r="C66" s="101"/>
      <c r="D66" s="101"/>
      <c r="E66" s="101"/>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row>
    <row r="68" spans="1:256">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row>
    <row r="69" spans="1:256">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row>
    <row r="70" spans="1:256">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row>
    <row r="71" spans="1:256">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row>
    <row r="72" spans="1:256">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row>
    <row r="73" spans="1:256">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row>
    <row r="74" spans="1:256">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row>
    <row r="75" spans="1:256">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row>
    <row r="76" spans="1:256">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row>
    <row r="77" spans="1:256">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row>
    <row r="78" spans="1:256">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row>
    <row r="79" spans="1:256">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row>
    <row r="80" spans="1:256">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row>
    <row r="81" spans="1:25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row>
    <row r="82" spans="1:25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row>
    <row r="83" spans="1:25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row>
    <row r="84" spans="1:25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row>
  </sheetData>
  <printOptions horizontalCentered="1"/>
  <pageMargins left="0.5" right="0.5" top="0.5" bottom="0.5" header="0.5" footer="0.5"/>
  <pageSetup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77"/>
  <sheetViews>
    <sheetView showGridLines="0" defaultGridColor="0" colorId="22" zoomScaleNormal="75" workbookViewId="0">
      <selection activeCell="E22" sqref="E22"/>
    </sheetView>
  </sheetViews>
  <sheetFormatPr defaultColWidth="9.77734375" defaultRowHeight="15"/>
  <cols>
    <col min="1" max="1" width="5.77734375" customWidth="1"/>
    <col min="2" max="2" width="47.77734375" customWidth="1"/>
    <col min="3" max="3" width="10.77734375" customWidth="1"/>
    <col min="4" max="4" width="13.109375" customWidth="1"/>
  </cols>
  <sheetData>
    <row r="1" spans="1:256" ht="15.75" thickBot="1">
      <c r="A1" s="1475" t="str">
        <f>'Data Sheet'!A46</f>
        <v>Annual Report of Frontier Telephone of Rochester, Inc.                                For the period ending December 31, 2015</v>
      </c>
      <c r="B1" s="34"/>
      <c r="C1" s="130"/>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row>
    <row r="2" spans="1:256" ht="6.95" customHeight="1">
      <c r="A2" s="35"/>
      <c r="B2" s="36"/>
      <c r="C2" s="36"/>
      <c r="D2" s="37"/>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row>
    <row r="3" spans="1:256" ht="15.75">
      <c r="A3" s="224" t="s">
        <v>612</v>
      </c>
      <c r="B3" s="225"/>
      <c r="C3" s="225"/>
      <c r="D3" s="226"/>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row>
    <row r="4" spans="1:256" ht="6.95" customHeight="1">
      <c r="A4" s="172"/>
      <c r="B4" s="30"/>
      <c r="C4" s="30"/>
      <c r="D4" s="11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row>
    <row r="5" spans="1:256">
      <c r="A5" s="227" t="s">
        <v>613</v>
      </c>
      <c r="B5" s="30"/>
      <c r="C5" s="228"/>
      <c r="D5" s="229"/>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row>
    <row r="6" spans="1:256">
      <c r="A6" s="227"/>
      <c r="B6" s="228"/>
      <c r="C6" s="228"/>
      <c r="D6" s="229"/>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row>
    <row r="7" spans="1:256">
      <c r="A7" s="227" t="s">
        <v>614</v>
      </c>
      <c r="B7" s="228"/>
      <c r="C7" s="228"/>
      <c r="D7" s="229"/>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c r="IT7" s="198"/>
      <c r="IU7" s="198"/>
      <c r="IV7" s="198"/>
    </row>
    <row r="8" spans="1:256">
      <c r="A8" s="227" t="s">
        <v>615</v>
      </c>
      <c r="B8" s="228"/>
      <c r="C8" s="228"/>
      <c r="D8" s="229"/>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row>
    <row r="9" spans="1:256">
      <c r="A9" s="172"/>
      <c r="B9" s="228"/>
      <c r="C9" s="228"/>
      <c r="D9" s="229"/>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row>
    <row r="10" spans="1:256">
      <c r="A10" s="227" t="s">
        <v>616</v>
      </c>
      <c r="B10" s="228"/>
      <c r="C10" s="228"/>
      <c r="D10" s="229"/>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row>
    <row r="11" spans="1:256">
      <c r="A11" s="227"/>
      <c r="B11" s="228"/>
      <c r="C11" s="228"/>
      <c r="D11" s="229"/>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row>
    <row r="12" spans="1:256">
      <c r="A12" s="227" t="s">
        <v>617</v>
      </c>
      <c r="B12" s="228"/>
      <c r="C12" s="228"/>
      <c r="D12" s="229"/>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row>
    <row r="13" spans="1:256">
      <c r="A13" s="1035"/>
      <c r="B13" s="228"/>
      <c r="C13" s="30"/>
      <c r="D13" s="229"/>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row>
    <row r="14" spans="1:256">
      <c r="A14" s="227" t="s">
        <v>618</v>
      </c>
      <c r="B14" s="30"/>
      <c r="C14" s="228"/>
      <c r="D14" s="229"/>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row>
    <row r="15" spans="1:256" ht="12" customHeight="1">
      <c r="A15" s="227"/>
      <c r="B15" s="30"/>
      <c r="C15" s="228"/>
      <c r="D15" s="229"/>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row>
    <row r="16" spans="1:256" ht="12" customHeight="1">
      <c r="A16" s="227" t="s">
        <v>619</v>
      </c>
      <c r="B16" s="228"/>
      <c r="C16" s="228"/>
      <c r="D16" s="229"/>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row>
    <row r="17" spans="1:256" ht="12" customHeight="1">
      <c r="A17" s="227" t="s">
        <v>620</v>
      </c>
      <c r="B17" s="228"/>
      <c r="C17" s="228"/>
      <c r="D17" s="229"/>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ht="12" customHeight="1">
      <c r="A18" s="172"/>
      <c r="B18" s="228"/>
      <c r="C18" s="228"/>
      <c r="D18" s="229"/>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ht="12" customHeight="1">
      <c r="A19" s="227" t="s">
        <v>621</v>
      </c>
      <c r="B19" s="228"/>
      <c r="C19" s="228"/>
      <c r="D19" s="229"/>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ht="12" customHeight="1">
      <c r="A20" s="227" t="s">
        <v>622</v>
      </c>
      <c r="B20" s="228"/>
      <c r="C20" s="228"/>
      <c r="D20" s="229"/>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2" customHeight="1">
      <c r="A21" s="227"/>
      <c r="B21" s="228"/>
      <c r="C21" s="228"/>
      <c r="D21" s="229"/>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ht="12" customHeight="1">
      <c r="A22" s="230"/>
      <c r="B22" s="164"/>
      <c r="C22" s="164"/>
      <c r="D22" s="231"/>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ht="12" customHeight="1">
      <c r="A23" s="172"/>
      <c r="B23" s="30"/>
      <c r="C23" s="160"/>
      <c r="D23" s="158"/>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ht="12" customHeight="1">
      <c r="A24" s="172"/>
      <c r="B24" s="30"/>
      <c r="C24" s="160"/>
      <c r="D24" s="158"/>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ht="12" customHeight="1">
      <c r="A25" s="172"/>
      <c r="B25" s="30"/>
      <c r="C25" s="160"/>
      <c r="D25" s="158"/>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row>
    <row r="26" spans="1:256" ht="12" customHeight="1">
      <c r="A26" s="172"/>
      <c r="B26" s="30"/>
      <c r="C26" s="160"/>
      <c r="D26" s="158"/>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row>
    <row r="27" spans="1:256" ht="12" customHeight="1">
      <c r="A27" s="172"/>
      <c r="B27" s="30"/>
      <c r="C27" s="160"/>
      <c r="D27" s="158"/>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row>
    <row r="28" spans="1:256" ht="12" customHeight="1">
      <c r="A28" s="172"/>
      <c r="B28" s="30"/>
      <c r="C28" s="160"/>
      <c r="D28" s="158"/>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ht="12" customHeight="1">
      <c r="A29" s="172"/>
      <c r="B29" s="30"/>
      <c r="C29" s="160"/>
      <c r="D29" s="158"/>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ht="12" customHeight="1">
      <c r="A30" s="172"/>
      <c r="B30" s="30"/>
      <c r="C30" s="160"/>
      <c r="D30" s="158"/>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ht="12" customHeight="1">
      <c r="A31" s="172"/>
      <c r="B31" s="30"/>
      <c r="C31" s="160"/>
      <c r="D31" s="158"/>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ht="12" customHeight="1">
      <c r="A32" s="172"/>
      <c r="B32" s="30"/>
      <c r="C32" s="160"/>
      <c r="D32" s="158"/>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ht="12" customHeight="1">
      <c r="A33" s="172"/>
      <c r="B33" s="30"/>
      <c r="C33" s="160"/>
      <c r="D33" s="158"/>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row>
    <row r="34" spans="1:256" ht="12" customHeight="1">
      <c r="A34" s="172"/>
      <c r="B34" s="30"/>
      <c r="C34" s="160"/>
      <c r="D34" s="158"/>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row>
    <row r="35" spans="1:256" ht="12" customHeight="1">
      <c r="A35" s="232"/>
      <c r="B35" s="233"/>
      <c r="C35" s="234"/>
      <c r="D35" s="235"/>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row>
    <row r="36" spans="1:256" ht="15.75">
      <c r="A36" s="224"/>
      <c r="B36" s="225"/>
      <c r="C36" s="225"/>
      <c r="D36" s="226"/>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row>
    <row r="37" spans="1:256" ht="13.9" customHeight="1">
      <c r="A37" s="227"/>
      <c r="B37" s="30"/>
      <c r="C37" s="228"/>
      <c r="D37" s="229"/>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c r="IC37" s="198"/>
      <c r="ID37" s="198"/>
      <c r="IE37" s="198"/>
      <c r="IF37" s="198"/>
      <c r="IG37" s="198"/>
      <c r="IH37" s="198"/>
      <c r="II37" s="198"/>
      <c r="IJ37" s="198"/>
      <c r="IK37" s="198"/>
      <c r="IL37" s="198"/>
      <c r="IM37" s="198"/>
      <c r="IN37" s="198"/>
      <c r="IO37" s="198"/>
      <c r="IP37" s="198"/>
      <c r="IQ37" s="198"/>
      <c r="IR37" s="198"/>
      <c r="IS37" s="198"/>
      <c r="IT37" s="198"/>
      <c r="IU37" s="198"/>
      <c r="IV37" s="198"/>
    </row>
    <row r="38" spans="1:256" ht="9.9499999999999993" customHeight="1">
      <c r="A38" s="227"/>
      <c r="B38" s="228"/>
      <c r="C38" s="228"/>
      <c r="D38" s="229"/>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c r="HX38" s="198"/>
      <c r="HY38" s="198"/>
      <c r="HZ38" s="198"/>
      <c r="IA38" s="198"/>
      <c r="IB38" s="198"/>
      <c r="IC38" s="198"/>
      <c r="ID38" s="198"/>
      <c r="IE38" s="198"/>
      <c r="IF38" s="198"/>
      <c r="IG38" s="198"/>
      <c r="IH38" s="198"/>
      <c r="II38" s="198"/>
      <c r="IJ38" s="198"/>
      <c r="IK38" s="198"/>
      <c r="IL38" s="198"/>
      <c r="IM38" s="198"/>
      <c r="IN38" s="198"/>
      <c r="IO38" s="198"/>
      <c r="IP38" s="198"/>
      <c r="IQ38" s="198"/>
      <c r="IR38" s="198"/>
      <c r="IS38" s="198"/>
      <c r="IT38" s="198"/>
      <c r="IU38" s="198"/>
      <c r="IV38" s="198"/>
    </row>
    <row r="39" spans="1:256" ht="13.9" customHeight="1">
      <c r="A39" s="227"/>
      <c r="B39" s="228"/>
      <c r="C39" s="228"/>
      <c r="D39" s="229"/>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98"/>
      <c r="EN39" s="198"/>
      <c r="EO39" s="198"/>
      <c r="EP39" s="198"/>
      <c r="EQ39" s="198"/>
      <c r="ER39" s="198"/>
      <c r="ES39" s="198"/>
      <c r="ET39" s="198"/>
      <c r="EU39" s="198"/>
      <c r="EV39" s="198"/>
      <c r="EW39" s="198"/>
      <c r="EX39" s="198"/>
      <c r="EY39" s="198"/>
      <c r="EZ39" s="198"/>
      <c r="FA39" s="198"/>
      <c r="FB39" s="198"/>
      <c r="FC39" s="198"/>
      <c r="FD39" s="198"/>
      <c r="FE39" s="198"/>
      <c r="FF39" s="198"/>
      <c r="FG39" s="198"/>
      <c r="FH39" s="198"/>
      <c r="FI39" s="198"/>
      <c r="FJ39" s="198"/>
      <c r="FK39" s="198"/>
      <c r="FL39" s="198"/>
      <c r="FM39" s="198"/>
      <c r="FN39" s="198"/>
      <c r="FO39" s="198"/>
      <c r="FP39" s="198"/>
      <c r="FQ39" s="198"/>
      <c r="FR39" s="198"/>
      <c r="FS39" s="198"/>
      <c r="FT39" s="198"/>
      <c r="FU39" s="198"/>
      <c r="FV39" s="198"/>
      <c r="FW39" s="198"/>
      <c r="FX39" s="198"/>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c r="HO39" s="198"/>
      <c r="HP39" s="198"/>
      <c r="HQ39" s="198"/>
      <c r="HR39" s="198"/>
      <c r="HS39" s="198"/>
      <c r="HT39" s="198"/>
      <c r="HU39" s="198"/>
      <c r="HV39" s="198"/>
      <c r="HW39" s="198"/>
      <c r="HX39" s="198"/>
      <c r="HY39" s="198"/>
      <c r="HZ39" s="198"/>
      <c r="IA39" s="198"/>
      <c r="IB39" s="198"/>
      <c r="IC39" s="198"/>
      <c r="ID39" s="198"/>
      <c r="IE39" s="198"/>
      <c r="IF39" s="198"/>
      <c r="IG39" s="198"/>
      <c r="IH39" s="198"/>
      <c r="II39" s="198"/>
      <c r="IJ39" s="198"/>
      <c r="IK39" s="198"/>
      <c r="IL39" s="198"/>
      <c r="IM39" s="198"/>
      <c r="IN39" s="198"/>
      <c r="IO39" s="198"/>
      <c r="IP39" s="198"/>
      <c r="IQ39" s="198"/>
      <c r="IR39" s="198"/>
      <c r="IS39" s="198"/>
      <c r="IT39" s="198"/>
      <c r="IU39" s="198"/>
      <c r="IV39" s="198"/>
    </row>
    <row r="40" spans="1:256" ht="13.9" customHeight="1">
      <c r="A40" s="227"/>
      <c r="B40" s="228"/>
      <c r="C40" s="228"/>
      <c r="D40" s="229"/>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198"/>
      <c r="EN40" s="198"/>
      <c r="EO40" s="198"/>
      <c r="EP40" s="198"/>
      <c r="EQ40" s="198"/>
      <c r="ER40" s="198"/>
      <c r="ES40" s="198"/>
      <c r="ET40" s="198"/>
      <c r="EU40" s="198"/>
      <c r="EV40" s="198"/>
      <c r="EW40" s="198"/>
      <c r="EX40" s="198"/>
      <c r="EY40" s="198"/>
      <c r="EZ40" s="198"/>
      <c r="FA40" s="198"/>
      <c r="FB40" s="198"/>
      <c r="FC40" s="198"/>
      <c r="FD40" s="198"/>
      <c r="FE40" s="198"/>
      <c r="FF40" s="198"/>
      <c r="FG40" s="198"/>
      <c r="FH40" s="198"/>
      <c r="FI40" s="198"/>
      <c r="FJ40" s="198"/>
      <c r="FK40" s="198"/>
      <c r="FL40" s="198"/>
      <c r="FM40" s="198"/>
      <c r="FN40" s="198"/>
      <c r="FO40" s="198"/>
      <c r="FP40" s="198"/>
      <c r="FQ40" s="198"/>
      <c r="FR40" s="198"/>
      <c r="FS40" s="198"/>
      <c r="FT40" s="198"/>
      <c r="FU40" s="198"/>
      <c r="FV40" s="198"/>
      <c r="FW40" s="198"/>
      <c r="FX40" s="198"/>
      <c r="FY40" s="198"/>
      <c r="FZ40" s="198"/>
      <c r="GA40" s="198"/>
      <c r="GB40" s="198"/>
      <c r="GC40" s="198"/>
      <c r="GD40" s="198"/>
      <c r="GE40" s="198"/>
      <c r="GF40" s="198"/>
      <c r="GG40" s="198"/>
      <c r="GH40" s="198"/>
      <c r="GI40" s="198"/>
      <c r="GJ40" s="198"/>
      <c r="GK40" s="198"/>
      <c r="GL40" s="198"/>
      <c r="GM40" s="198"/>
      <c r="GN40" s="198"/>
      <c r="GO40" s="198"/>
      <c r="GP40" s="198"/>
      <c r="GQ40" s="198"/>
      <c r="GR40" s="198"/>
      <c r="GS40" s="198"/>
      <c r="GT40" s="198"/>
      <c r="GU40" s="198"/>
      <c r="GV40" s="198"/>
      <c r="GW40" s="198"/>
      <c r="GX40" s="198"/>
      <c r="GY40" s="198"/>
      <c r="GZ40" s="198"/>
      <c r="HA40" s="198"/>
      <c r="HB40" s="198"/>
      <c r="HC40" s="198"/>
      <c r="HD40" s="198"/>
      <c r="HE40" s="198"/>
      <c r="HF40" s="198"/>
      <c r="HG40" s="198"/>
      <c r="HH40" s="198"/>
      <c r="HI40" s="198"/>
      <c r="HJ40" s="198"/>
      <c r="HK40" s="198"/>
      <c r="HL40" s="198"/>
      <c r="HM40" s="198"/>
      <c r="HN40" s="198"/>
      <c r="HO40" s="198"/>
      <c r="HP40" s="198"/>
      <c r="HQ40" s="198"/>
      <c r="HR40" s="198"/>
      <c r="HS40" s="198"/>
      <c r="HT40" s="198"/>
      <c r="HU40" s="198"/>
      <c r="HV40" s="198"/>
      <c r="HW40" s="198"/>
      <c r="HX40" s="198"/>
      <c r="HY40" s="198"/>
      <c r="HZ40" s="198"/>
      <c r="IA40" s="198"/>
      <c r="IB40" s="198"/>
      <c r="IC40" s="198"/>
      <c r="ID40" s="198"/>
      <c r="IE40" s="198"/>
      <c r="IF40" s="198"/>
      <c r="IG40" s="198"/>
      <c r="IH40" s="198"/>
      <c r="II40" s="198"/>
      <c r="IJ40" s="198"/>
      <c r="IK40" s="198"/>
      <c r="IL40" s="198"/>
      <c r="IM40" s="198"/>
      <c r="IN40" s="198"/>
      <c r="IO40" s="198"/>
      <c r="IP40" s="198"/>
      <c r="IQ40" s="198"/>
      <c r="IR40" s="198"/>
      <c r="IS40" s="198"/>
      <c r="IT40" s="198"/>
      <c r="IU40" s="198"/>
      <c r="IV40" s="198"/>
    </row>
    <row r="41" spans="1:256" ht="13.9" customHeight="1">
      <c r="A41" s="172"/>
      <c r="B41" s="228"/>
      <c r="C41" s="228"/>
      <c r="D41" s="229"/>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98"/>
      <c r="EO41" s="198"/>
      <c r="EP41" s="198"/>
      <c r="EQ41" s="198"/>
      <c r="ER41" s="198"/>
      <c r="ES41" s="198"/>
      <c r="ET41" s="198"/>
      <c r="EU41" s="198"/>
      <c r="EV41" s="198"/>
      <c r="EW41" s="198"/>
      <c r="EX41" s="198"/>
      <c r="EY41" s="198"/>
      <c r="EZ41" s="198"/>
      <c r="FA41" s="198"/>
      <c r="FB41" s="198"/>
      <c r="FC41" s="198"/>
      <c r="FD41" s="198"/>
      <c r="FE41" s="198"/>
      <c r="FF41" s="198"/>
      <c r="FG41" s="198"/>
      <c r="FH41" s="198"/>
      <c r="FI41" s="198"/>
      <c r="FJ41" s="198"/>
      <c r="FK41" s="198"/>
      <c r="FL41" s="198"/>
      <c r="FM41" s="198"/>
      <c r="FN41" s="198"/>
      <c r="FO41" s="198"/>
      <c r="FP41" s="198"/>
      <c r="FQ41" s="198"/>
      <c r="FR41" s="198"/>
      <c r="FS41" s="198"/>
      <c r="FT41" s="198"/>
      <c r="FU41" s="198"/>
      <c r="FV41" s="198"/>
      <c r="FW41" s="198"/>
      <c r="FX41" s="198"/>
      <c r="FY41" s="198"/>
      <c r="FZ41" s="198"/>
      <c r="GA41" s="198"/>
      <c r="GB41" s="198"/>
      <c r="GC41" s="198"/>
      <c r="GD41" s="198"/>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8"/>
      <c r="HO41" s="198"/>
      <c r="HP41" s="198"/>
      <c r="HQ41" s="198"/>
      <c r="HR41" s="198"/>
      <c r="HS41" s="198"/>
      <c r="HT41" s="198"/>
      <c r="HU41" s="198"/>
      <c r="HV41" s="198"/>
      <c r="HW41" s="198"/>
      <c r="HX41" s="198"/>
      <c r="HY41" s="198"/>
      <c r="HZ41" s="198"/>
      <c r="IA41" s="198"/>
      <c r="IB41" s="198"/>
      <c r="IC41" s="198"/>
      <c r="ID41" s="198"/>
      <c r="IE41" s="198"/>
      <c r="IF41" s="198"/>
      <c r="IG41" s="198"/>
      <c r="IH41" s="198"/>
      <c r="II41" s="198"/>
      <c r="IJ41" s="198"/>
      <c r="IK41" s="198"/>
      <c r="IL41" s="198"/>
      <c r="IM41" s="198"/>
      <c r="IN41" s="198"/>
      <c r="IO41" s="198"/>
      <c r="IP41" s="198"/>
      <c r="IQ41" s="198"/>
      <c r="IR41" s="198"/>
      <c r="IS41" s="198"/>
      <c r="IT41" s="198"/>
      <c r="IU41" s="198"/>
      <c r="IV41" s="198"/>
    </row>
    <row r="42" spans="1:256" ht="13.9" customHeight="1">
      <c r="A42" s="227"/>
      <c r="B42" s="228"/>
      <c r="C42" s="228"/>
      <c r="D42" s="229"/>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8"/>
      <c r="FC42" s="198"/>
      <c r="FD42" s="198"/>
      <c r="FE42" s="198"/>
      <c r="FF42" s="198"/>
      <c r="FG42" s="198"/>
      <c r="FH42" s="198"/>
      <c r="FI42" s="198"/>
      <c r="FJ42" s="198"/>
      <c r="FK42" s="198"/>
      <c r="FL42" s="198"/>
      <c r="FM42" s="198"/>
      <c r="FN42" s="198"/>
      <c r="FO42" s="198"/>
      <c r="FP42" s="198"/>
      <c r="FQ42" s="198"/>
      <c r="FR42" s="198"/>
      <c r="FS42" s="198"/>
      <c r="FT42" s="198"/>
      <c r="FU42" s="198"/>
      <c r="FV42" s="198"/>
      <c r="FW42" s="198"/>
      <c r="FX42" s="198"/>
      <c r="FY42" s="198"/>
      <c r="FZ42" s="198"/>
      <c r="GA42" s="198"/>
      <c r="GB42" s="198"/>
      <c r="GC42" s="198"/>
      <c r="GD42" s="198"/>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8"/>
      <c r="HO42" s="198"/>
      <c r="HP42" s="198"/>
      <c r="HQ42" s="198"/>
      <c r="HR42" s="198"/>
      <c r="HS42" s="198"/>
      <c r="HT42" s="198"/>
      <c r="HU42" s="198"/>
      <c r="HV42" s="198"/>
      <c r="HW42" s="198"/>
      <c r="HX42" s="198"/>
      <c r="HY42" s="198"/>
      <c r="HZ42" s="198"/>
      <c r="IA42" s="198"/>
      <c r="IB42" s="198"/>
      <c r="IC42" s="198"/>
      <c r="ID42" s="198"/>
      <c r="IE42" s="198"/>
      <c r="IF42" s="198"/>
      <c r="IG42" s="198"/>
      <c r="IH42" s="198"/>
      <c r="II42" s="198"/>
      <c r="IJ42" s="198"/>
      <c r="IK42" s="198"/>
      <c r="IL42" s="198"/>
      <c r="IM42" s="198"/>
      <c r="IN42" s="198"/>
      <c r="IO42" s="198"/>
      <c r="IP42" s="198"/>
      <c r="IQ42" s="198"/>
      <c r="IR42" s="198"/>
      <c r="IS42" s="198"/>
      <c r="IT42" s="198"/>
      <c r="IU42" s="198"/>
      <c r="IV42" s="198"/>
    </row>
    <row r="43" spans="1:256" ht="13.9" customHeight="1">
      <c r="A43" s="227"/>
      <c r="B43" s="228"/>
      <c r="C43" s="228"/>
      <c r="D43" s="229"/>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c r="EO43" s="198"/>
      <c r="EP43" s="198"/>
      <c r="EQ43" s="198"/>
      <c r="ER43" s="198"/>
      <c r="ES43" s="198"/>
      <c r="ET43" s="198"/>
      <c r="EU43" s="198"/>
      <c r="EV43" s="198"/>
      <c r="EW43" s="198"/>
      <c r="EX43" s="198"/>
      <c r="EY43" s="198"/>
      <c r="EZ43" s="198"/>
      <c r="FA43" s="198"/>
      <c r="FB43" s="198"/>
      <c r="FC43" s="198"/>
      <c r="FD43" s="198"/>
      <c r="FE43" s="198"/>
      <c r="FF43" s="198"/>
      <c r="FG43" s="198"/>
      <c r="FH43" s="198"/>
      <c r="FI43" s="198"/>
      <c r="FJ43" s="198"/>
      <c r="FK43" s="198"/>
      <c r="FL43" s="198"/>
      <c r="FM43" s="198"/>
      <c r="FN43" s="198"/>
      <c r="FO43" s="198"/>
      <c r="FP43" s="198"/>
      <c r="FQ43" s="198"/>
      <c r="FR43" s="198"/>
      <c r="FS43" s="198"/>
      <c r="FT43" s="198"/>
      <c r="FU43" s="198"/>
      <c r="FV43" s="198"/>
      <c r="FW43" s="198"/>
      <c r="FX43" s="198"/>
      <c r="FY43" s="198"/>
      <c r="FZ43" s="198"/>
      <c r="GA43" s="198"/>
      <c r="GB43" s="198"/>
      <c r="GC43" s="198"/>
      <c r="GD43" s="198"/>
      <c r="GE43" s="198"/>
      <c r="GF43" s="198"/>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8"/>
      <c r="HO43" s="198"/>
      <c r="HP43" s="198"/>
      <c r="HQ43" s="198"/>
      <c r="HR43" s="198"/>
      <c r="HS43" s="198"/>
      <c r="HT43" s="198"/>
      <c r="HU43" s="198"/>
      <c r="HV43" s="198"/>
      <c r="HW43" s="198"/>
      <c r="HX43" s="198"/>
      <c r="HY43" s="198"/>
      <c r="HZ43" s="198"/>
      <c r="IA43" s="198"/>
      <c r="IB43" s="198"/>
      <c r="IC43" s="198"/>
      <c r="ID43" s="198"/>
      <c r="IE43" s="198"/>
      <c r="IF43" s="198"/>
      <c r="IG43" s="198"/>
      <c r="IH43" s="198"/>
      <c r="II43" s="198"/>
      <c r="IJ43" s="198"/>
      <c r="IK43" s="198"/>
      <c r="IL43" s="198"/>
      <c r="IM43" s="198"/>
      <c r="IN43" s="198"/>
      <c r="IO43" s="198"/>
      <c r="IP43" s="198"/>
      <c r="IQ43" s="198"/>
      <c r="IR43" s="198"/>
      <c r="IS43" s="198"/>
      <c r="IT43" s="198"/>
      <c r="IU43" s="198"/>
      <c r="IV43" s="198"/>
    </row>
    <row r="44" spans="1:256" ht="13.9" customHeight="1">
      <c r="A44" s="227"/>
      <c r="B44" s="228"/>
      <c r="C44" s="228"/>
      <c r="D44" s="229"/>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198"/>
      <c r="DV44" s="198"/>
      <c r="DW44" s="198"/>
      <c r="DX44" s="198"/>
      <c r="DY44" s="198"/>
      <c r="DZ44" s="198"/>
      <c r="EA44" s="198"/>
      <c r="EB44" s="198"/>
      <c r="EC44" s="198"/>
      <c r="ED44" s="198"/>
      <c r="EE44" s="198"/>
      <c r="EF44" s="198"/>
      <c r="EG44" s="198"/>
      <c r="EH44" s="198"/>
      <c r="EI44" s="198"/>
      <c r="EJ44" s="198"/>
      <c r="EK44" s="198"/>
      <c r="EL44" s="198"/>
      <c r="EM44" s="198"/>
      <c r="EN44" s="198"/>
      <c r="EO44" s="198"/>
      <c r="EP44" s="198"/>
      <c r="EQ44" s="198"/>
      <c r="ER44" s="198"/>
      <c r="ES44" s="198"/>
      <c r="ET44" s="198"/>
      <c r="EU44" s="198"/>
      <c r="EV44" s="198"/>
      <c r="EW44" s="198"/>
      <c r="EX44" s="198"/>
      <c r="EY44" s="198"/>
      <c r="EZ44" s="198"/>
      <c r="FA44" s="198"/>
      <c r="FB44" s="198"/>
      <c r="FC44" s="198"/>
      <c r="FD44" s="198"/>
      <c r="FE44" s="198"/>
      <c r="FF44" s="198"/>
      <c r="FG44" s="198"/>
      <c r="FH44" s="198"/>
      <c r="FI44" s="198"/>
      <c r="FJ44" s="198"/>
      <c r="FK44" s="198"/>
      <c r="FL44" s="198"/>
      <c r="FM44" s="198"/>
      <c r="FN44" s="198"/>
      <c r="FO44" s="198"/>
      <c r="FP44" s="198"/>
      <c r="FQ44" s="198"/>
      <c r="FR44" s="198"/>
      <c r="FS44" s="198"/>
      <c r="FT44" s="198"/>
      <c r="FU44" s="198"/>
      <c r="FV44" s="198"/>
      <c r="FW44" s="198"/>
      <c r="FX44" s="198"/>
      <c r="FY44" s="198"/>
      <c r="FZ44" s="198"/>
      <c r="GA44" s="198"/>
      <c r="GB44" s="198"/>
      <c r="GC44" s="198"/>
      <c r="GD44" s="198"/>
      <c r="GE44" s="198"/>
      <c r="GF44" s="198"/>
      <c r="GG44" s="198"/>
      <c r="GH44" s="198"/>
      <c r="GI44" s="198"/>
      <c r="GJ44" s="198"/>
      <c r="GK44" s="198"/>
      <c r="GL44" s="198"/>
      <c r="GM44" s="198"/>
      <c r="GN44" s="198"/>
      <c r="GO44" s="198"/>
      <c r="GP44" s="198"/>
      <c r="GQ44" s="198"/>
      <c r="GR44" s="198"/>
      <c r="GS44" s="198"/>
      <c r="GT44" s="198"/>
      <c r="GU44" s="198"/>
      <c r="GV44" s="198"/>
      <c r="GW44" s="198"/>
      <c r="GX44" s="198"/>
      <c r="GY44" s="198"/>
      <c r="GZ44" s="198"/>
      <c r="HA44" s="198"/>
      <c r="HB44" s="198"/>
      <c r="HC44" s="198"/>
      <c r="HD44" s="198"/>
      <c r="HE44" s="198"/>
      <c r="HF44" s="198"/>
      <c r="HG44" s="198"/>
      <c r="HH44" s="198"/>
      <c r="HI44" s="198"/>
      <c r="HJ44" s="198"/>
      <c r="HK44" s="198"/>
      <c r="HL44" s="198"/>
      <c r="HM44" s="198"/>
      <c r="HN44" s="198"/>
      <c r="HO44" s="198"/>
      <c r="HP44" s="198"/>
      <c r="HQ44" s="198"/>
      <c r="HR44" s="198"/>
      <c r="HS44" s="198"/>
      <c r="HT44" s="198"/>
      <c r="HU44" s="198"/>
      <c r="HV44" s="198"/>
      <c r="HW44" s="198"/>
      <c r="HX44" s="198"/>
      <c r="HY44" s="198"/>
      <c r="HZ44" s="198"/>
      <c r="IA44" s="198"/>
      <c r="IB44" s="198"/>
      <c r="IC44" s="198"/>
      <c r="ID44" s="198"/>
      <c r="IE44" s="198"/>
      <c r="IF44" s="198"/>
      <c r="IG44" s="198"/>
      <c r="IH44" s="198"/>
      <c r="II44" s="198"/>
      <c r="IJ44" s="198"/>
      <c r="IK44" s="198"/>
      <c r="IL44" s="198"/>
      <c r="IM44" s="198"/>
      <c r="IN44" s="198"/>
      <c r="IO44" s="198"/>
      <c r="IP44" s="198"/>
      <c r="IQ44" s="198"/>
      <c r="IR44" s="198"/>
      <c r="IS44" s="198"/>
      <c r="IT44" s="198"/>
      <c r="IU44" s="198"/>
      <c r="IV44" s="198"/>
    </row>
    <row r="45" spans="1:256" ht="13.9" customHeight="1">
      <c r="A45" s="172"/>
      <c r="B45" s="228"/>
      <c r="C45" s="30"/>
      <c r="D45" s="229"/>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c r="EO45" s="198"/>
      <c r="EP45" s="198"/>
      <c r="EQ45" s="198"/>
      <c r="ER45" s="198"/>
      <c r="ES45" s="198"/>
      <c r="ET45" s="198"/>
      <c r="EU45" s="198"/>
      <c r="EV45" s="198"/>
      <c r="EW45" s="198"/>
      <c r="EX45" s="198"/>
      <c r="EY45" s="198"/>
      <c r="EZ45" s="198"/>
      <c r="FA45" s="198"/>
      <c r="FB45" s="198"/>
      <c r="FC45" s="198"/>
      <c r="FD45" s="198"/>
      <c r="FE45" s="198"/>
      <c r="FF45" s="198"/>
      <c r="FG45" s="198"/>
      <c r="FH45" s="198"/>
      <c r="FI45" s="198"/>
      <c r="FJ45" s="198"/>
      <c r="FK45" s="198"/>
      <c r="FL45" s="198"/>
      <c r="FM45" s="198"/>
      <c r="FN45" s="198"/>
      <c r="FO45" s="198"/>
      <c r="FP45" s="198"/>
      <c r="FQ45" s="198"/>
      <c r="FR45" s="198"/>
      <c r="FS45" s="198"/>
      <c r="FT45" s="198"/>
      <c r="FU45" s="198"/>
      <c r="FV45" s="198"/>
      <c r="FW45" s="198"/>
      <c r="FX45" s="198"/>
      <c r="FY45" s="198"/>
      <c r="FZ45" s="198"/>
      <c r="GA45" s="198"/>
      <c r="GB45" s="198"/>
      <c r="GC45" s="198"/>
      <c r="GD45" s="198"/>
      <c r="GE45" s="198"/>
      <c r="GF45" s="198"/>
      <c r="GG45" s="198"/>
      <c r="GH45" s="198"/>
      <c r="GI45" s="198"/>
      <c r="GJ45" s="198"/>
      <c r="GK45" s="198"/>
      <c r="GL45" s="198"/>
      <c r="GM45" s="198"/>
      <c r="GN45" s="198"/>
      <c r="GO45" s="198"/>
      <c r="GP45" s="198"/>
      <c r="GQ45" s="198"/>
      <c r="GR45" s="198"/>
      <c r="GS45" s="198"/>
      <c r="GT45" s="198"/>
      <c r="GU45" s="198"/>
      <c r="GV45" s="198"/>
      <c r="GW45" s="198"/>
      <c r="GX45" s="198"/>
      <c r="GY45" s="198"/>
      <c r="GZ45" s="198"/>
      <c r="HA45" s="198"/>
      <c r="HB45" s="198"/>
      <c r="HC45" s="198"/>
      <c r="HD45" s="198"/>
      <c r="HE45" s="198"/>
      <c r="HF45" s="198"/>
      <c r="HG45" s="198"/>
      <c r="HH45" s="198"/>
      <c r="HI45" s="198"/>
      <c r="HJ45" s="198"/>
      <c r="HK45" s="198"/>
      <c r="HL45" s="198"/>
      <c r="HM45" s="198"/>
      <c r="HN45" s="198"/>
      <c r="HO45" s="198"/>
      <c r="HP45" s="198"/>
      <c r="HQ45" s="198"/>
      <c r="HR45" s="198"/>
      <c r="HS45" s="198"/>
      <c r="HT45" s="198"/>
      <c r="HU45" s="198"/>
      <c r="HV45" s="198"/>
      <c r="HW45" s="198"/>
      <c r="HX45" s="198"/>
      <c r="HY45" s="198"/>
      <c r="HZ45" s="198"/>
      <c r="IA45" s="198"/>
      <c r="IB45" s="198"/>
      <c r="IC45" s="198"/>
      <c r="ID45" s="198"/>
      <c r="IE45" s="198"/>
      <c r="IF45" s="198"/>
      <c r="IG45" s="198"/>
      <c r="IH45" s="198"/>
      <c r="II45" s="198"/>
      <c r="IJ45" s="198"/>
      <c r="IK45" s="198"/>
      <c r="IL45" s="198"/>
      <c r="IM45" s="198"/>
      <c r="IN45" s="198"/>
      <c r="IO45" s="198"/>
      <c r="IP45" s="198"/>
      <c r="IQ45" s="198"/>
      <c r="IR45" s="198"/>
      <c r="IS45" s="198"/>
      <c r="IT45" s="198"/>
      <c r="IU45" s="198"/>
      <c r="IV45" s="198"/>
    </row>
    <row r="46" spans="1:256" ht="13.9" customHeight="1">
      <c r="A46" s="227"/>
      <c r="B46" s="30"/>
      <c r="C46" s="228"/>
      <c r="D46" s="229"/>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8"/>
      <c r="HB46" s="198"/>
      <c r="HC46" s="198"/>
      <c r="HD46" s="198"/>
      <c r="HE46" s="198"/>
      <c r="HF46" s="198"/>
      <c r="HG46" s="198"/>
      <c r="HH46" s="198"/>
      <c r="HI46" s="198"/>
      <c r="HJ46" s="198"/>
      <c r="HK46" s="198"/>
      <c r="HL46" s="198"/>
      <c r="HM46" s="198"/>
      <c r="HN46" s="198"/>
      <c r="HO46" s="198"/>
      <c r="HP46" s="198"/>
      <c r="HQ46" s="198"/>
      <c r="HR46" s="198"/>
      <c r="HS46" s="198"/>
      <c r="HT46" s="198"/>
      <c r="HU46" s="198"/>
      <c r="HV46" s="198"/>
      <c r="HW46" s="198"/>
      <c r="HX46" s="198"/>
      <c r="HY46" s="198"/>
      <c r="HZ46" s="198"/>
      <c r="IA46" s="198"/>
      <c r="IB46" s="198"/>
      <c r="IC46" s="198"/>
      <c r="ID46" s="198"/>
      <c r="IE46" s="198"/>
      <c r="IF46" s="198"/>
      <c r="IG46" s="198"/>
      <c r="IH46" s="198"/>
      <c r="II46" s="198"/>
      <c r="IJ46" s="198"/>
      <c r="IK46" s="198"/>
      <c r="IL46" s="198"/>
      <c r="IM46" s="198"/>
      <c r="IN46" s="198"/>
      <c r="IO46" s="198"/>
      <c r="IP46" s="198"/>
      <c r="IQ46" s="198"/>
      <c r="IR46" s="198"/>
      <c r="IS46" s="198"/>
      <c r="IT46" s="198"/>
      <c r="IU46" s="198"/>
      <c r="IV46" s="198"/>
    </row>
    <row r="47" spans="1:256" ht="13.9" customHeight="1">
      <c r="A47" s="227"/>
      <c r="B47" s="30"/>
      <c r="C47" s="228"/>
      <c r="D47" s="229"/>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8"/>
      <c r="HB47" s="198"/>
      <c r="HC47" s="198"/>
      <c r="HD47" s="198"/>
      <c r="HE47" s="198"/>
      <c r="HF47" s="198"/>
      <c r="HG47" s="198"/>
      <c r="HH47" s="198"/>
      <c r="HI47" s="198"/>
      <c r="HJ47" s="198"/>
      <c r="HK47" s="198"/>
      <c r="HL47" s="198"/>
      <c r="HM47" s="198"/>
      <c r="HN47" s="198"/>
      <c r="HO47" s="198"/>
      <c r="HP47" s="198"/>
      <c r="HQ47" s="198"/>
      <c r="HR47" s="198"/>
      <c r="HS47" s="198"/>
      <c r="HT47" s="198"/>
      <c r="HU47" s="198"/>
      <c r="HV47" s="198"/>
      <c r="HW47" s="198"/>
      <c r="HX47" s="198"/>
      <c r="HY47" s="198"/>
      <c r="HZ47" s="198"/>
      <c r="IA47" s="198"/>
      <c r="IB47" s="198"/>
      <c r="IC47" s="198"/>
      <c r="ID47" s="198"/>
      <c r="IE47" s="198"/>
      <c r="IF47" s="198"/>
      <c r="IG47" s="198"/>
      <c r="IH47" s="198"/>
      <c r="II47" s="198"/>
      <c r="IJ47" s="198"/>
      <c r="IK47" s="198"/>
      <c r="IL47" s="198"/>
      <c r="IM47" s="198"/>
      <c r="IN47" s="198"/>
      <c r="IO47" s="198"/>
      <c r="IP47" s="198"/>
      <c r="IQ47" s="198"/>
      <c r="IR47" s="198"/>
      <c r="IS47" s="198"/>
      <c r="IT47" s="198"/>
      <c r="IU47" s="198"/>
      <c r="IV47" s="198"/>
    </row>
    <row r="48" spans="1:256" ht="13.9" customHeight="1">
      <c r="A48" s="227"/>
      <c r="B48" s="228"/>
      <c r="C48" s="228"/>
      <c r="D48" s="229"/>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c r="HV48" s="198"/>
      <c r="HW48" s="198"/>
      <c r="HX48" s="198"/>
      <c r="HY48" s="198"/>
      <c r="HZ48" s="198"/>
      <c r="IA48" s="198"/>
      <c r="IB48" s="198"/>
      <c r="IC48" s="198"/>
      <c r="ID48" s="198"/>
      <c r="IE48" s="198"/>
      <c r="IF48" s="198"/>
      <c r="IG48" s="198"/>
      <c r="IH48" s="198"/>
      <c r="II48" s="198"/>
      <c r="IJ48" s="198"/>
      <c r="IK48" s="198"/>
      <c r="IL48" s="198"/>
      <c r="IM48" s="198"/>
      <c r="IN48" s="198"/>
      <c r="IO48" s="198"/>
      <c r="IP48" s="198"/>
      <c r="IQ48" s="198"/>
      <c r="IR48" s="198"/>
      <c r="IS48" s="198"/>
      <c r="IT48" s="198"/>
      <c r="IU48" s="198"/>
      <c r="IV48" s="198"/>
    </row>
    <row r="49" spans="1:256" ht="13.9" customHeight="1">
      <c r="A49" s="227"/>
      <c r="B49" s="228"/>
      <c r="C49" s="228"/>
      <c r="D49" s="229"/>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c r="EO49" s="198"/>
      <c r="EP49" s="198"/>
      <c r="EQ49" s="198"/>
      <c r="ER49" s="198"/>
      <c r="ES49" s="198"/>
      <c r="ET49" s="198"/>
      <c r="EU49" s="198"/>
      <c r="EV49" s="198"/>
      <c r="EW49" s="198"/>
      <c r="EX49" s="198"/>
      <c r="EY49" s="198"/>
      <c r="EZ49" s="198"/>
      <c r="FA49" s="198"/>
      <c r="FB49" s="198"/>
      <c r="FC49" s="198"/>
      <c r="FD49" s="198"/>
      <c r="FE49" s="198"/>
      <c r="FF49" s="198"/>
      <c r="FG49" s="198"/>
      <c r="FH49" s="198"/>
      <c r="FI49" s="198"/>
      <c r="FJ49" s="198"/>
      <c r="FK49" s="198"/>
      <c r="FL49" s="198"/>
      <c r="FM49" s="198"/>
      <c r="FN49" s="198"/>
      <c r="FO49" s="198"/>
      <c r="FP49" s="198"/>
      <c r="FQ49" s="198"/>
      <c r="FR49" s="198"/>
      <c r="FS49" s="198"/>
      <c r="FT49" s="198"/>
      <c r="FU49" s="198"/>
      <c r="FV49" s="198"/>
      <c r="FW49" s="198"/>
      <c r="FX49" s="198"/>
      <c r="FY49" s="198"/>
      <c r="FZ49" s="198"/>
      <c r="GA49" s="198"/>
      <c r="GB49" s="198"/>
      <c r="GC49" s="198"/>
      <c r="GD49" s="198"/>
      <c r="GE49" s="198"/>
      <c r="GF49" s="198"/>
      <c r="GG49" s="198"/>
      <c r="GH49" s="198"/>
      <c r="GI49" s="198"/>
      <c r="GJ49" s="198"/>
      <c r="GK49" s="198"/>
      <c r="GL49" s="198"/>
      <c r="GM49" s="198"/>
      <c r="GN49" s="198"/>
      <c r="GO49" s="198"/>
      <c r="GP49" s="198"/>
      <c r="GQ49" s="198"/>
      <c r="GR49" s="198"/>
      <c r="GS49" s="198"/>
      <c r="GT49" s="198"/>
      <c r="GU49" s="198"/>
      <c r="GV49" s="198"/>
      <c r="GW49" s="198"/>
      <c r="GX49" s="198"/>
      <c r="GY49" s="198"/>
      <c r="GZ49" s="198"/>
      <c r="HA49" s="198"/>
      <c r="HB49" s="198"/>
      <c r="HC49" s="198"/>
      <c r="HD49" s="198"/>
      <c r="HE49" s="198"/>
      <c r="HF49" s="198"/>
      <c r="HG49" s="198"/>
      <c r="HH49" s="198"/>
      <c r="HI49" s="198"/>
      <c r="HJ49" s="198"/>
      <c r="HK49" s="198"/>
      <c r="HL49" s="198"/>
      <c r="HM49" s="198"/>
      <c r="HN49" s="198"/>
      <c r="HO49" s="198"/>
      <c r="HP49" s="198"/>
      <c r="HQ49" s="198"/>
      <c r="HR49" s="198"/>
      <c r="HS49" s="198"/>
      <c r="HT49" s="198"/>
      <c r="HU49" s="198"/>
      <c r="HV49" s="198"/>
      <c r="HW49" s="198"/>
      <c r="HX49" s="198"/>
      <c r="HY49" s="198"/>
      <c r="HZ49" s="198"/>
      <c r="IA49" s="198"/>
      <c r="IB49" s="198"/>
      <c r="IC49" s="198"/>
      <c r="ID49" s="198"/>
      <c r="IE49" s="198"/>
      <c r="IF49" s="198"/>
      <c r="IG49" s="198"/>
      <c r="IH49" s="198"/>
      <c r="II49" s="198"/>
      <c r="IJ49" s="198"/>
      <c r="IK49" s="198"/>
      <c r="IL49" s="198"/>
      <c r="IM49" s="198"/>
      <c r="IN49" s="198"/>
      <c r="IO49" s="198"/>
      <c r="IP49" s="198"/>
      <c r="IQ49" s="198"/>
      <c r="IR49" s="198"/>
      <c r="IS49" s="198"/>
      <c r="IT49" s="198"/>
      <c r="IU49" s="198"/>
      <c r="IV49" s="198"/>
    </row>
    <row r="50" spans="1:256" ht="13.9" customHeight="1">
      <c r="A50" s="172"/>
      <c r="B50" s="228"/>
      <c r="C50" s="228"/>
      <c r="D50" s="229"/>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c r="HF50" s="198"/>
      <c r="HG50" s="198"/>
      <c r="HH50" s="198"/>
      <c r="HI50" s="198"/>
      <c r="HJ50" s="198"/>
      <c r="HK50" s="198"/>
      <c r="HL50" s="198"/>
      <c r="HM50" s="198"/>
      <c r="HN50" s="198"/>
      <c r="HO50" s="198"/>
      <c r="HP50" s="198"/>
      <c r="HQ50" s="198"/>
      <c r="HR50" s="198"/>
      <c r="HS50" s="198"/>
      <c r="HT50" s="198"/>
      <c r="HU50" s="198"/>
      <c r="HV50" s="198"/>
      <c r="HW50" s="198"/>
      <c r="HX50" s="198"/>
      <c r="HY50" s="198"/>
      <c r="HZ50" s="198"/>
      <c r="IA50" s="198"/>
      <c r="IB50" s="198"/>
      <c r="IC50" s="198"/>
      <c r="ID50" s="198"/>
      <c r="IE50" s="198"/>
      <c r="IF50" s="198"/>
      <c r="IG50" s="198"/>
      <c r="IH50" s="198"/>
      <c r="II50" s="198"/>
      <c r="IJ50" s="198"/>
      <c r="IK50" s="198"/>
      <c r="IL50" s="198"/>
      <c r="IM50" s="198"/>
      <c r="IN50" s="198"/>
      <c r="IO50" s="198"/>
      <c r="IP50" s="198"/>
      <c r="IQ50" s="198"/>
      <c r="IR50" s="198"/>
      <c r="IS50" s="198"/>
      <c r="IT50" s="198"/>
      <c r="IU50" s="198"/>
      <c r="IV50" s="198"/>
    </row>
    <row r="51" spans="1:256" ht="13.9" customHeight="1">
      <c r="A51" s="227"/>
      <c r="B51" s="228"/>
      <c r="C51" s="228"/>
      <c r="D51" s="229"/>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row>
    <row r="52" spans="1:256" ht="13.9" customHeight="1">
      <c r="A52" s="227"/>
      <c r="B52" s="228"/>
      <c r="C52" s="228"/>
      <c r="D52" s="229"/>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c r="EM52" s="198"/>
      <c r="EN52" s="198"/>
      <c r="EO52" s="198"/>
      <c r="EP52" s="198"/>
      <c r="EQ52" s="198"/>
      <c r="ER52" s="198"/>
      <c r="ES52" s="198"/>
      <c r="ET52" s="198"/>
      <c r="EU52" s="198"/>
      <c r="EV52" s="198"/>
      <c r="EW52" s="198"/>
      <c r="EX52" s="198"/>
      <c r="EY52" s="198"/>
      <c r="EZ52" s="198"/>
      <c r="FA52" s="198"/>
      <c r="FB52" s="198"/>
      <c r="FC52" s="198"/>
      <c r="FD52" s="198"/>
      <c r="FE52" s="198"/>
      <c r="FF52" s="198"/>
      <c r="FG52" s="198"/>
      <c r="FH52" s="198"/>
      <c r="FI52" s="198"/>
      <c r="FJ52" s="198"/>
      <c r="FK52" s="198"/>
      <c r="FL52" s="198"/>
      <c r="FM52" s="198"/>
      <c r="FN52" s="198"/>
      <c r="FO52" s="198"/>
      <c r="FP52" s="198"/>
      <c r="FQ52" s="198"/>
      <c r="FR52" s="198"/>
      <c r="FS52" s="198"/>
      <c r="FT52" s="198"/>
      <c r="FU52" s="198"/>
      <c r="FV52" s="198"/>
      <c r="FW52" s="198"/>
      <c r="FX52" s="198"/>
      <c r="FY52" s="198"/>
      <c r="FZ52" s="198"/>
      <c r="GA52" s="198"/>
      <c r="GB52" s="198"/>
      <c r="GC52" s="198"/>
      <c r="GD52" s="198"/>
      <c r="GE52" s="198"/>
      <c r="GF52" s="198"/>
      <c r="GG52" s="198"/>
      <c r="GH52" s="198"/>
      <c r="GI52" s="198"/>
      <c r="GJ52" s="198"/>
      <c r="GK52" s="198"/>
      <c r="GL52" s="198"/>
      <c r="GM52" s="198"/>
      <c r="GN52" s="198"/>
      <c r="GO52" s="198"/>
      <c r="GP52" s="198"/>
      <c r="GQ52" s="198"/>
      <c r="GR52" s="198"/>
      <c r="GS52" s="198"/>
      <c r="GT52" s="198"/>
      <c r="GU52" s="198"/>
      <c r="GV52" s="198"/>
      <c r="GW52" s="198"/>
      <c r="GX52" s="198"/>
      <c r="GY52" s="198"/>
      <c r="GZ52" s="198"/>
      <c r="HA52" s="198"/>
      <c r="HB52" s="198"/>
      <c r="HC52" s="198"/>
      <c r="HD52" s="198"/>
      <c r="HE52" s="198"/>
      <c r="HF52" s="198"/>
      <c r="HG52" s="198"/>
      <c r="HH52" s="198"/>
      <c r="HI52" s="198"/>
      <c r="HJ52" s="198"/>
      <c r="HK52" s="198"/>
      <c r="HL52" s="198"/>
      <c r="HM52" s="198"/>
      <c r="HN52" s="198"/>
      <c r="HO52" s="198"/>
      <c r="HP52" s="198"/>
      <c r="HQ52" s="198"/>
      <c r="HR52" s="198"/>
      <c r="HS52" s="198"/>
      <c r="HT52" s="198"/>
      <c r="HU52" s="198"/>
      <c r="HV52" s="198"/>
      <c r="HW52" s="198"/>
      <c r="HX52" s="198"/>
      <c r="HY52" s="198"/>
      <c r="HZ52" s="198"/>
      <c r="IA52" s="198"/>
      <c r="IB52" s="198"/>
      <c r="IC52" s="198"/>
      <c r="ID52" s="198"/>
      <c r="IE52" s="198"/>
      <c r="IF52" s="198"/>
      <c r="IG52" s="198"/>
      <c r="IH52" s="198"/>
      <c r="II52" s="198"/>
      <c r="IJ52" s="198"/>
      <c r="IK52" s="198"/>
      <c r="IL52" s="198"/>
      <c r="IM52" s="198"/>
      <c r="IN52" s="198"/>
      <c r="IO52" s="198"/>
      <c r="IP52" s="198"/>
      <c r="IQ52" s="198"/>
      <c r="IR52" s="198"/>
      <c r="IS52" s="198"/>
      <c r="IT52" s="198"/>
      <c r="IU52" s="198"/>
      <c r="IV52" s="198"/>
    </row>
    <row r="53" spans="1:256" ht="13.9" customHeight="1">
      <c r="A53" s="227"/>
      <c r="B53" s="228"/>
      <c r="C53" s="228"/>
      <c r="D53" s="229"/>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c r="EM53" s="198"/>
      <c r="EN53" s="198"/>
      <c r="EO53" s="198"/>
      <c r="EP53" s="198"/>
      <c r="EQ53" s="198"/>
      <c r="ER53" s="198"/>
      <c r="ES53" s="198"/>
      <c r="ET53" s="198"/>
      <c r="EU53" s="198"/>
      <c r="EV53" s="198"/>
      <c r="EW53" s="198"/>
      <c r="EX53" s="198"/>
      <c r="EY53" s="198"/>
      <c r="EZ53" s="198"/>
      <c r="FA53" s="198"/>
      <c r="FB53" s="198"/>
      <c r="FC53" s="198"/>
      <c r="FD53" s="198"/>
      <c r="FE53" s="198"/>
      <c r="FF53" s="198"/>
      <c r="FG53" s="198"/>
      <c r="FH53" s="198"/>
      <c r="FI53" s="198"/>
      <c r="FJ53" s="198"/>
      <c r="FK53" s="198"/>
      <c r="FL53" s="198"/>
      <c r="FM53" s="198"/>
      <c r="FN53" s="198"/>
      <c r="FO53" s="198"/>
      <c r="FP53" s="198"/>
      <c r="FQ53" s="198"/>
      <c r="FR53" s="198"/>
      <c r="FS53" s="198"/>
      <c r="FT53" s="198"/>
      <c r="FU53" s="198"/>
      <c r="FV53" s="198"/>
      <c r="FW53" s="198"/>
      <c r="FX53" s="198"/>
      <c r="FY53" s="198"/>
      <c r="FZ53" s="198"/>
      <c r="GA53" s="198"/>
      <c r="GB53" s="198"/>
      <c r="GC53" s="198"/>
      <c r="GD53" s="198"/>
      <c r="GE53" s="198"/>
      <c r="GF53" s="198"/>
      <c r="GG53" s="198"/>
      <c r="GH53" s="198"/>
      <c r="GI53" s="198"/>
      <c r="GJ53" s="198"/>
      <c r="GK53" s="198"/>
      <c r="GL53" s="198"/>
      <c r="GM53" s="198"/>
      <c r="GN53" s="198"/>
      <c r="GO53" s="198"/>
      <c r="GP53" s="198"/>
      <c r="GQ53" s="198"/>
      <c r="GR53" s="198"/>
      <c r="GS53" s="198"/>
      <c r="GT53" s="198"/>
      <c r="GU53" s="198"/>
      <c r="GV53" s="198"/>
      <c r="GW53" s="198"/>
      <c r="GX53" s="198"/>
      <c r="GY53" s="198"/>
      <c r="GZ53" s="198"/>
      <c r="HA53" s="198"/>
      <c r="HB53" s="198"/>
      <c r="HC53" s="198"/>
      <c r="HD53" s="198"/>
      <c r="HE53" s="198"/>
      <c r="HF53" s="198"/>
      <c r="HG53" s="198"/>
      <c r="HH53" s="198"/>
      <c r="HI53" s="198"/>
      <c r="HJ53" s="198"/>
      <c r="HK53" s="198"/>
      <c r="HL53" s="198"/>
      <c r="HM53" s="198"/>
      <c r="HN53" s="198"/>
      <c r="HO53" s="198"/>
      <c r="HP53" s="198"/>
      <c r="HQ53" s="198"/>
      <c r="HR53" s="198"/>
      <c r="HS53" s="198"/>
      <c r="HT53" s="198"/>
      <c r="HU53" s="198"/>
      <c r="HV53" s="198"/>
      <c r="HW53" s="198"/>
      <c r="HX53" s="198"/>
      <c r="HY53" s="198"/>
      <c r="HZ53" s="198"/>
      <c r="IA53" s="198"/>
      <c r="IB53" s="198"/>
      <c r="IC53" s="198"/>
      <c r="ID53" s="198"/>
      <c r="IE53" s="198"/>
      <c r="IF53" s="198"/>
      <c r="IG53" s="198"/>
      <c r="IH53" s="198"/>
      <c r="II53" s="198"/>
      <c r="IJ53" s="198"/>
      <c r="IK53" s="198"/>
      <c r="IL53" s="198"/>
      <c r="IM53" s="198"/>
      <c r="IN53" s="198"/>
      <c r="IO53" s="198"/>
      <c r="IP53" s="198"/>
      <c r="IQ53" s="198"/>
      <c r="IR53" s="198"/>
      <c r="IS53" s="198"/>
      <c r="IT53" s="198"/>
      <c r="IU53" s="198"/>
      <c r="IV53" s="198"/>
    </row>
    <row r="54" spans="1:256" ht="13.9" customHeight="1" thickBot="1">
      <c r="A54" s="174"/>
      <c r="B54" s="116"/>
      <c r="C54" s="116"/>
      <c r="D54" s="118"/>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row>
    <row r="55" spans="1:256">
      <c r="A55" s="34"/>
      <c r="B55" s="34"/>
      <c r="C55" s="34"/>
      <c r="D55" s="130" t="s">
        <v>623</v>
      </c>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row>
    <row r="56" spans="1:256">
      <c r="A56" s="101" t="s">
        <v>252</v>
      </c>
      <c r="B56" s="74"/>
      <c r="C56" s="74"/>
      <c r="D56" s="7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row>
    <row r="59" spans="1:256">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row>
    <row r="60" spans="1:256">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row>
    <row r="61" spans="1:256">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row>
    <row r="62" spans="1:256">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row>
    <row r="63" spans="1:256">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row>
    <row r="64" spans="1:256">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row>
    <row r="65" spans="1:25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row>
    <row r="66" spans="1:25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row>
    <row r="67" spans="1:25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row>
    <row r="68" spans="1:25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row>
    <row r="69" spans="1:25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row>
    <row r="70" spans="1:25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row>
    <row r="71" spans="1:25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row>
    <row r="72" spans="1:25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row>
    <row r="73" spans="1:25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row>
    <row r="74" spans="1:25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row>
    <row r="75" spans="1:25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row>
    <row r="76" spans="1:25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row>
    <row r="77" spans="1:25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row>
  </sheetData>
  <printOptions horizontalCentered="1"/>
  <pageMargins left="0.5" right="0.5" top="0.5" bottom="0.5" header="0.5" footer="0.5"/>
  <pageSetup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X147"/>
  <sheetViews>
    <sheetView showGridLines="0" defaultGridColor="0" colorId="22" zoomScale="75" zoomScaleNormal="75" workbookViewId="0">
      <selection activeCell="F52" sqref="F52"/>
    </sheetView>
  </sheetViews>
  <sheetFormatPr defaultColWidth="9.77734375" defaultRowHeight="15"/>
  <cols>
    <col min="1" max="2" width="45.77734375" customWidth="1"/>
    <col min="3" max="3" width="18.44140625" customWidth="1"/>
  </cols>
  <sheetData>
    <row r="1" spans="1:24" ht="15.75" thickBot="1">
      <c r="A1" s="1475" t="str">
        <f>'Data Sheet'!A54</f>
        <v>Annual Report of Frontier Telephone of Rochester, Inc.                                                                                           For the period ending December 31, 2015</v>
      </c>
      <c r="B1" s="2"/>
      <c r="C1" s="2"/>
      <c r="D1" s="34"/>
      <c r="E1" s="34"/>
      <c r="F1" s="34"/>
      <c r="G1" s="34"/>
      <c r="H1" s="34"/>
      <c r="I1" s="34"/>
      <c r="J1" s="34"/>
      <c r="K1" s="34"/>
      <c r="L1" s="34"/>
      <c r="M1" s="34"/>
      <c r="N1" s="34"/>
      <c r="O1" s="34"/>
      <c r="P1" s="34"/>
      <c r="Q1" s="34"/>
      <c r="R1" s="34"/>
      <c r="S1" s="34"/>
      <c r="T1" s="34"/>
      <c r="U1" s="34"/>
      <c r="V1" s="34"/>
      <c r="W1" s="34"/>
      <c r="X1" s="34"/>
    </row>
    <row r="2" spans="1:24">
      <c r="A2" s="236"/>
      <c r="B2" s="131"/>
      <c r="C2" s="237"/>
      <c r="D2" s="34"/>
      <c r="E2" s="34"/>
      <c r="F2" s="34"/>
      <c r="G2" s="34"/>
      <c r="H2" s="34"/>
      <c r="I2" s="34"/>
      <c r="J2" s="34"/>
      <c r="K2" s="34"/>
      <c r="L2" s="34"/>
      <c r="M2" s="34"/>
      <c r="N2" s="34"/>
      <c r="O2" s="34"/>
      <c r="P2" s="34"/>
      <c r="Q2" s="34"/>
      <c r="R2" s="34"/>
      <c r="S2" s="34"/>
      <c r="T2" s="34"/>
      <c r="U2" s="34"/>
      <c r="V2" s="34"/>
      <c r="W2" s="34"/>
      <c r="X2" s="34"/>
    </row>
    <row r="3" spans="1:24" ht="15.75">
      <c r="A3" s="119" t="s">
        <v>624</v>
      </c>
      <c r="B3" s="129"/>
      <c r="C3" s="238"/>
      <c r="D3" s="34"/>
      <c r="E3" s="34"/>
      <c r="F3" s="34"/>
      <c r="G3" s="34"/>
      <c r="H3" s="34"/>
      <c r="I3" s="34"/>
      <c r="J3" s="34"/>
      <c r="K3" s="34"/>
      <c r="L3" s="34"/>
      <c r="M3" s="34"/>
      <c r="N3" s="34"/>
      <c r="O3" s="34"/>
      <c r="P3" s="34"/>
      <c r="Q3" s="34"/>
      <c r="R3" s="34"/>
      <c r="S3" s="34"/>
      <c r="T3" s="34"/>
      <c r="U3" s="34"/>
      <c r="V3" s="34"/>
      <c r="W3" s="34"/>
      <c r="X3" s="34"/>
    </row>
    <row r="4" spans="1:24">
      <c r="A4" s="239"/>
      <c r="B4" s="129"/>
      <c r="C4" s="238"/>
      <c r="D4" s="34"/>
      <c r="E4" s="34"/>
      <c r="F4" s="34"/>
      <c r="G4" s="34"/>
      <c r="H4" s="34"/>
      <c r="I4" s="34"/>
      <c r="J4" s="34"/>
      <c r="K4" s="34"/>
      <c r="L4" s="34"/>
      <c r="M4" s="34"/>
      <c r="N4" s="34"/>
      <c r="O4" s="34"/>
      <c r="P4" s="34"/>
      <c r="Q4" s="34"/>
      <c r="R4" s="34"/>
      <c r="S4" s="34"/>
      <c r="T4" s="34"/>
      <c r="U4" s="34"/>
      <c r="V4" s="34"/>
      <c r="W4" s="34"/>
      <c r="X4" s="34"/>
    </row>
    <row r="5" spans="1:24">
      <c r="A5" s="1500" t="s">
        <v>625</v>
      </c>
      <c r="B5" s="1501"/>
      <c r="C5" s="1502"/>
      <c r="D5" s="74"/>
      <c r="E5" s="74"/>
      <c r="F5" s="74"/>
      <c r="G5" s="74"/>
      <c r="H5" s="74"/>
      <c r="I5" s="74"/>
      <c r="J5" s="74"/>
      <c r="K5" s="74"/>
      <c r="L5" s="74"/>
      <c r="M5" s="74"/>
      <c r="N5" s="74"/>
      <c r="O5" s="74"/>
      <c r="P5" s="74"/>
      <c r="Q5" s="74"/>
      <c r="R5" s="74"/>
      <c r="S5" s="74"/>
      <c r="T5" s="74"/>
      <c r="U5" s="74"/>
      <c r="V5" s="74"/>
      <c r="W5" s="74"/>
      <c r="X5" s="74"/>
    </row>
    <row r="6" spans="1:24">
      <c r="A6" s="122" t="s">
        <v>626</v>
      </c>
      <c r="B6" s="2"/>
      <c r="C6" s="240"/>
      <c r="D6" s="34"/>
      <c r="E6" s="34"/>
      <c r="F6" s="34"/>
      <c r="G6" s="34"/>
      <c r="H6" s="34"/>
      <c r="I6" s="34"/>
      <c r="J6" s="34"/>
      <c r="K6" s="34"/>
      <c r="L6" s="34"/>
      <c r="M6" s="34"/>
      <c r="N6" s="34"/>
      <c r="O6" s="34"/>
      <c r="P6" s="34"/>
      <c r="Q6" s="34"/>
      <c r="R6" s="34"/>
      <c r="S6" s="34"/>
      <c r="T6" s="34"/>
      <c r="U6" s="34"/>
      <c r="V6" s="34"/>
      <c r="W6" s="34"/>
      <c r="X6" s="34"/>
    </row>
    <row r="7" spans="1:24">
      <c r="A7" s="122" t="s">
        <v>627</v>
      </c>
      <c r="B7" s="2"/>
      <c r="C7" s="240"/>
      <c r="D7" s="34"/>
      <c r="E7" s="34"/>
      <c r="F7" s="34"/>
      <c r="G7" s="34"/>
      <c r="H7" s="34"/>
      <c r="I7" s="34"/>
      <c r="J7" s="34"/>
      <c r="K7" s="34"/>
      <c r="L7" s="34"/>
      <c r="M7" s="34"/>
      <c r="N7" s="34"/>
      <c r="O7" s="34"/>
      <c r="P7" s="34"/>
      <c r="Q7" s="34"/>
      <c r="R7" s="34"/>
      <c r="S7" s="34"/>
      <c r="T7" s="34"/>
      <c r="U7" s="34"/>
      <c r="V7" s="34"/>
      <c r="W7" s="34"/>
      <c r="X7" s="34"/>
    </row>
    <row r="8" spans="1:24">
      <c r="A8" s="122"/>
      <c r="B8" s="2"/>
      <c r="C8" s="240"/>
      <c r="D8" s="34"/>
      <c r="E8" s="34"/>
      <c r="F8" s="34"/>
      <c r="G8" s="34"/>
      <c r="H8" s="34"/>
      <c r="I8" s="34"/>
      <c r="J8" s="34"/>
      <c r="K8" s="34"/>
      <c r="L8" s="34"/>
      <c r="M8" s="34"/>
      <c r="N8" s="34"/>
      <c r="O8" s="34"/>
      <c r="P8" s="34"/>
      <c r="Q8" s="34"/>
      <c r="R8" s="34"/>
      <c r="S8" s="34"/>
      <c r="T8" s="34"/>
      <c r="U8" s="34"/>
      <c r="V8" s="34"/>
      <c r="W8" s="34"/>
      <c r="X8" s="34"/>
    </row>
    <row r="9" spans="1:24">
      <c r="A9" s="122" t="s">
        <v>628</v>
      </c>
      <c r="B9" s="2"/>
      <c r="C9" s="240"/>
      <c r="D9" s="34"/>
      <c r="E9" s="34"/>
      <c r="F9" s="34"/>
      <c r="G9" s="34"/>
      <c r="H9" s="34"/>
      <c r="I9" s="34"/>
      <c r="J9" s="34"/>
      <c r="K9" s="34"/>
      <c r="L9" s="34"/>
      <c r="M9" s="34"/>
      <c r="N9" s="34"/>
      <c r="O9" s="34"/>
      <c r="P9" s="34"/>
      <c r="Q9" s="34"/>
      <c r="R9" s="34"/>
      <c r="S9" s="34"/>
      <c r="T9" s="34"/>
      <c r="U9" s="34"/>
      <c r="V9" s="34"/>
      <c r="W9" s="34"/>
      <c r="X9" s="34"/>
    </row>
    <row r="10" spans="1:24">
      <c r="A10" s="122" t="s">
        <v>629</v>
      </c>
      <c r="B10" s="2"/>
      <c r="C10" s="240"/>
      <c r="D10" s="34"/>
      <c r="E10" s="34"/>
      <c r="F10" s="34"/>
      <c r="G10" s="34"/>
      <c r="H10" s="34"/>
      <c r="I10" s="34"/>
      <c r="J10" s="34"/>
      <c r="K10" s="34"/>
      <c r="L10" s="34"/>
      <c r="M10" s="34"/>
      <c r="N10" s="34"/>
      <c r="O10" s="34"/>
      <c r="P10" s="34"/>
      <c r="Q10" s="34"/>
      <c r="R10" s="34"/>
      <c r="S10" s="34"/>
      <c r="T10" s="34"/>
      <c r="U10" s="34"/>
      <c r="V10" s="34"/>
      <c r="W10" s="34"/>
      <c r="X10" s="34"/>
    </row>
    <row r="11" spans="1:24">
      <c r="A11" s="122" t="s">
        <v>630</v>
      </c>
      <c r="B11" s="2"/>
      <c r="C11" s="240"/>
      <c r="D11" s="34"/>
      <c r="E11" s="34"/>
      <c r="F11" s="34"/>
      <c r="G11" s="34"/>
      <c r="H11" s="34"/>
      <c r="I11" s="34"/>
      <c r="J11" s="34"/>
      <c r="K11" s="34"/>
      <c r="L11" s="34"/>
      <c r="M11" s="34"/>
      <c r="N11" s="34"/>
      <c r="O11" s="34"/>
      <c r="P11" s="34"/>
      <c r="Q11" s="34"/>
      <c r="R11" s="34"/>
      <c r="S11" s="34"/>
      <c r="T11" s="34"/>
      <c r="U11" s="34"/>
      <c r="V11" s="34"/>
      <c r="W11" s="34"/>
      <c r="X11" s="34"/>
    </row>
    <row r="12" spans="1:24">
      <c r="A12" s="122"/>
      <c r="B12" s="2"/>
      <c r="C12" s="240"/>
      <c r="D12" s="34"/>
      <c r="E12" s="34"/>
      <c r="F12" s="34"/>
      <c r="G12" s="34"/>
      <c r="H12" s="34"/>
      <c r="I12" s="34"/>
      <c r="J12" s="34"/>
      <c r="K12" s="34"/>
      <c r="L12" s="34"/>
      <c r="M12" s="34"/>
      <c r="N12" s="34"/>
      <c r="O12" s="34"/>
      <c r="P12" s="34"/>
      <c r="Q12" s="34"/>
      <c r="R12" s="34"/>
      <c r="S12" s="34"/>
      <c r="T12" s="34"/>
      <c r="U12" s="34"/>
      <c r="V12" s="34"/>
      <c r="W12" s="34"/>
      <c r="X12" s="34"/>
    </row>
    <row r="13" spans="1:24">
      <c r="A13" s="122" t="s">
        <v>631</v>
      </c>
      <c r="B13" s="2"/>
      <c r="C13" s="240"/>
      <c r="D13" s="34"/>
      <c r="E13" s="34"/>
      <c r="F13" s="34"/>
      <c r="G13" s="34"/>
      <c r="H13" s="34"/>
      <c r="I13" s="34"/>
      <c r="J13" s="34"/>
      <c r="K13" s="34"/>
      <c r="L13" s="34"/>
      <c r="M13" s="34"/>
      <c r="N13" s="34"/>
      <c r="O13" s="34"/>
      <c r="P13" s="34"/>
      <c r="Q13" s="34"/>
      <c r="R13" s="34"/>
      <c r="S13" s="34"/>
      <c r="T13" s="34"/>
      <c r="U13" s="34"/>
      <c r="V13" s="34"/>
      <c r="W13" s="34"/>
      <c r="X13" s="34"/>
    </row>
    <row r="14" spans="1:24">
      <c r="A14" s="122" t="s">
        <v>632</v>
      </c>
      <c r="B14" s="2"/>
      <c r="C14" s="240"/>
      <c r="D14" s="34"/>
      <c r="E14" s="34"/>
      <c r="F14" s="34"/>
      <c r="G14" s="34"/>
      <c r="H14" s="34"/>
      <c r="I14" s="34"/>
      <c r="J14" s="34"/>
      <c r="K14" s="34"/>
      <c r="L14" s="34"/>
      <c r="M14" s="34"/>
      <c r="N14" s="34"/>
      <c r="O14" s="34"/>
      <c r="P14" s="34"/>
      <c r="Q14" s="34"/>
      <c r="R14" s="34"/>
      <c r="S14" s="34"/>
      <c r="T14" s="34"/>
      <c r="U14" s="34"/>
      <c r="V14" s="34"/>
      <c r="W14" s="34"/>
      <c r="X14" s="34"/>
    </row>
    <row r="15" spans="1:24">
      <c r="A15" s="122"/>
      <c r="B15" s="2"/>
      <c r="C15" s="240"/>
      <c r="D15" s="34"/>
      <c r="E15" s="34"/>
      <c r="F15" s="34"/>
      <c r="G15" s="34"/>
      <c r="H15" s="34"/>
      <c r="I15" s="34"/>
      <c r="J15" s="34"/>
      <c r="K15" s="34"/>
      <c r="L15" s="34"/>
      <c r="M15" s="34"/>
      <c r="N15" s="34"/>
      <c r="O15" s="34"/>
      <c r="P15" s="34"/>
      <c r="Q15" s="34"/>
      <c r="R15" s="34"/>
      <c r="S15" s="34"/>
      <c r="T15" s="34"/>
      <c r="U15" s="34"/>
      <c r="V15" s="34"/>
      <c r="W15" s="34"/>
      <c r="X15" s="34"/>
    </row>
    <row r="16" spans="1:24">
      <c r="A16" s="122" t="s">
        <v>633</v>
      </c>
      <c r="B16" s="2"/>
      <c r="C16" s="240"/>
      <c r="D16" s="34"/>
      <c r="E16" s="34"/>
      <c r="F16" s="34"/>
      <c r="G16" s="34"/>
      <c r="H16" s="34"/>
      <c r="I16" s="34"/>
      <c r="J16" s="34"/>
      <c r="K16" s="34"/>
      <c r="L16" s="34"/>
      <c r="M16" s="34"/>
      <c r="N16" s="34"/>
      <c r="O16" s="34"/>
      <c r="P16" s="34"/>
      <c r="Q16" s="34"/>
      <c r="R16" s="34"/>
      <c r="S16" s="34"/>
      <c r="T16" s="34"/>
      <c r="U16" s="34"/>
      <c r="V16" s="34"/>
      <c r="W16" s="34"/>
      <c r="X16" s="34"/>
    </row>
    <row r="17" spans="1:24">
      <c r="A17" s="122" t="s">
        <v>634</v>
      </c>
      <c r="B17" s="2"/>
      <c r="C17" s="240"/>
      <c r="D17" s="34"/>
      <c r="E17" s="34"/>
      <c r="F17" s="34"/>
      <c r="G17" s="34"/>
      <c r="H17" s="34"/>
      <c r="I17" s="34"/>
      <c r="J17" s="34"/>
      <c r="K17" s="34"/>
      <c r="L17" s="34"/>
      <c r="M17" s="34"/>
      <c r="N17" s="34"/>
      <c r="O17" s="34"/>
      <c r="P17" s="34"/>
      <c r="Q17" s="34"/>
      <c r="R17" s="34"/>
      <c r="S17" s="34"/>
      <c r="T17" s="34"/>
      <c r="U17" s="34"/>
      <c r="V17" s="34"/>
      <c r="W17" s="34"/>
      <c r="X17" s="34"/>
    </row>
    <row r="18" spans="1:24">
      <c r="A18" s="122"/>
      <c r="B18" s="2"/>
      <c r="C18" s="240"/>
      <c r="D18" s="34"/>
      <c r="E18" s="34"/>
      <c r="F18" s="34"/>
      <c r="G18" s="34"/>
      <c r="H18" s="34"/>
      <c r="I18" s="34"/>
      <c r="J18" s="34"/>
      <c r="K18" s="34"/>
      <c r="L18" s="34"/>
      <c r="M18" s="34"/>
      <c r="N18" s="34"/>
      <c r="O18" s="34"/>
      <c r="P18" s="34"/>
      <c r="Q18" s="34"/>
      <c r="R18" s="34"/>
      <c r="S18" s="34"/>
      <c r="T18" s="34"/>
      <c r="U18" s="34"/>
      <c r="V18" s="34"/>
      <c r="W18" s="34"/>
      <c r="X18" s="34"/>
    </row>
    <row r="19" spans="1:24">
      <c r="A19" s="122" t="s">
        <v>635</v>
      </c>
      <c r="B19" s="2"/>
      <c r="C19" s="240"/>
      <c r="D19" s="34"/>
      <c r="E19" s="34"/>
      <c r="F19" s="34"/>
      <c r="G19" s="34"/>
      <c r="H19" s="34"/>
      <c r="I19" s="34"/>
      <c r="J19" s="34"/>
      <c r="K19" s="34"/>
      <c r="L19" s="34"/>
      <c r="M19" s="34"/>
      <c r="N19" s="34"/>
      <c r="O19" s="34"/>
      <c r="P19" s="34"/>
      <c r="Q19" s="34"/>
      <c r="R19" s="34"/>
      <c r="S19" s="34"/>
      <c r="T19" s="34"/>
      <c r="U19" s="34"/>
      <c r="V19" s="34"/>
      <c r="W19" s="34"/>
      <c r="X19" s="34"/>
    </row>
    <row r="20" spans="1:24">
      <c r="A20" s="122" t="s">
        <v>636</v>
      </c>
      <c r="B20" s="2"/>
      <c r="C20" s="240"/>
      <c r="D20" s="34"/>
      <c r="E20" s="34"/>
      <c r="F20" s="34"/>
      <c r="G20" s="34"/>
      <c r="H20" s="34"/>
      <c r="I20" s="34"/>
      <c r="J20" s="34"/>
      <c r="K20" s="34"/>
      <c r="L20" s="34"/>
      <c r="M20" s="34"/>
      <c r="N20" s="34"/>
      <c r="O20" s="34"/>
      <c r="P20" s="34"/>
      <c r="Q20" s="34"/>
      <c r="R20" s="34"/>
      <c r="S20" s="34"/>
      <c r="T20" s="34"/>
      <c r="U20" s="34"/>
      <c r="V20" s="34"/>
      <c r="W20" s="34"/>
      <c r="X20" s="34"/>
    </row>
    <row r="21" spans="1:24">
      <c r="A21" s="122"/>
      <c r="B21" s="2"/>
      <c r="C21" s="240"/>
      <c r="D21" s="34"/>
      <c r="E21" s="34"/>
      <c r="F21" s="34"/>
      <c r="G21" s="34"/>
      <c r="H21" s="34"/>
      <c r="I21" s="34"/>
      <c r="J21" s="34"/>
      <c r="K21" s="34"/>
      <c r="L21" s="34"/>
      <c r="M21" s="34"/>
      <c r="N21" s="34"/>
      <c r="O21" s="34"/>
      <c r="P21" s="34"/>
      <c r="Q21" s="34"/>
      <c r="R21" s="34"/>
      <c r="S21" s="34"/>
      <c r="T21" s="34"/>
      <c r="U21" s="34"/>
      <c r="V21" s="34"/>
      <c r="W21" s="34"/>
      <c r="X21" s="34"/>
    </row>
    <row r="22" spans="1:24">
      <c r="A22" s="122" t="s">
        <v>637</v>
      </c>
      <c r="B22" s="2"/>
      <c r="C22" s="240"/>
      <c r="D22" s="34"/>
      <c r="E22" s="34"/>
      <c r="F22" s="34"/>
      <c r="G22" s="34"/>
      <c r="H22" s="34"/>
      <c r="I22" s="34"/>
      <c r="J22" s="34"/>
      <c r="K22" s="34"/>
      <c r="L22" s="34"/>
      <c r="M22" s="34"/>
      <c r="N22" s="34"/>
      <c r="O22" s="34"/>
      <c r="P22" s="34"/>
      <c r="Q22" s="34"/>
      <c r="R22" s="34"/>
      <c r="S22" s="34"/>
      <c r="T22" s="34"/>
      <c r="U22" s="34"/>
      <c r="V22" s="34"/>
      <c r="W22" s="34"/>
      <c r="X22" s="34"/>
    </row>
    <row r="23" spans="1:24">
      <c r="A23" s="122" t="s">
        <v>638</v>
      </c>
      <c r="B23" s="2"/>
      <c r="C23" s="240"/>
      <c r="D23" s="34"/>
      <c r="E23" s="34"/>
      <c r="F23" s="34"/>
      <c r="G23" s="34"/>
      <c r="H23" s="34"/>
      <c r="I23" s="34"/>
      <c r="J23" s="34"/>
      <c r="K23" s="34"/>
      <c r="L23" s="34"/>
      <c r="M23" s="34"/>
      <c r="N23" s="34"/>
      <c r="O23" s="34"/>
      <c r="P23" s="34"/>
      <c r="Q23" s="34"/>
      <c r="R23" s="34"/>
      <c r="S23" s="34"/>
      <c r="T23" s="34"/>
      <c r="U23" s="34"/>
      <c r="V23" s="34"/>
      <c r="W23" s="34"/>
      <c r="X23" s="34"/>
    </row>
    <row r="24" spans="1:24">
      <c r="A24" s="122" t="s">
        <v>639</v>
      </c>
      <c r="B24" s="2"/>
      <c r="C24" s="240"/>
      <c r="D24" s="34"/>
      <c r="E24" s="34"/>
      <c r="F24" s="34"/>
      <c r="G24" s="34"/>
      <c r="H24" s="34"/>
      <c r="I24" s="34"/>
      <c r="J24" s="34"/>
      <c r="K24" s="34"/>
      <c r="L24" s="34"/>
      <c r="M24" s="34"/>
      <c r="N24" s="34"/>
      <c r="O24" s="34"/>
      <c r="P24" s="34"/>
      <c r="Q24" s="34"/>
      <c r="R24" s="34"/>
      <c r="S24" s="34"/>
      <c r="T24" s="34"/>
      <c r="U24" s="34"/>
      <c r="V24" s="34"/>
      <c r="W24" s="34"/>
      <c r="X24" s="34"/>
    </row>
    <row r="25" spans="1:24">
      <c r="A25" s="122"/>
      <c r="B25" s="2"/>
      <c r="C25" s="240"/>
      <c r="D25" s="34"/>
      <c r="E25" s="34"/>
      <c r="F25" s="34"/>
      <c r="G25" s="34"/>
      <c r="H25" s="34"/>
      <c r="I25" s="34"/>
      <c r="J25" s="34"/>
      <c r="K25" s="34"/>
      <c r="L25" s="34"/>
      <c r="M25" s="34"/>
      <c r="N25" s="34"/>
      <c r="O25" s="34"/>
      <c r="P25" s="34"/>
      <c r="Q25" s="34"/>
      <c r="R25" s="34"/>
      <c r="S25" s="34"/>
      <c r="T25" s="34"/>
      <c r="U25" s="34"/>
      <c r="V25" s="34"/>
      <c r="W25" s="34"/>
      <c r="X25" s="34"/>
    </row>
    <row r="26" spans="1:24">
      <c r="A26" s="122" t="s">
        <v>640</v>
      </c>
      <c r="B26" s="2"/>
      <c r="C26" s="240"/>
      <c r="D26" s="34"/>
      <c r="E26" s="34"/>
      <c r="F26" s="34"/>
      <c r="G26" s="34"/>
      <c r="H26" s="34"/>
      <c r="I26" s="34"/>
      <c r="J26" s="34"/>
      <c r="K26" s="34"/>
      <c r="L26" s="34"/>
      <c r="M26" s="34"/>
      <c r="N26" s="34"/>
      <c r="O26" s="34"/>
      <c r="P26" s="34"/>
      <c r="Q26" s="34"/>
      <c r="R26" s="34"/>
      <c r="S26" s="34"/>
      <c r="T26" s="34"/>
      <c r="U26" s="34"/>
      <c r="V26" s="34"/>
      <c r="W26" s="34"/>
      <c r="X26" s="34"/>
    </row>
    <row r="27" spans="1:24">
      <c r="A27" s="122" t="s">
        <v>641</v>
      </c>
      <c r="B27" s="2"/>
      <c r="C27" s="240"/>
      <c r="D27" s="34"/>
      <c r="E27" s="34"/>
      <c r="F27" s="34"/>
      <c r="G27" s="34"/>
      <c r="H27" s="34"/>
      <c r="I27" s="34"/>
      <c r="J27" s="34"/>
      <c r="K27" s="34"/>
      <c r="L27" s="34"/>
      <c r="M27" s="34"/>
      <c r="N27" s="34"/>
      <c r="O27" s="34"/>
      <c r="P27" s="34"/>
      <c r="Q27" s="34"/>
      <c r="R27" s="34"/>
      <c r="S27" s="34"/>
      <c r="T27" s="34"/>
      <c r="U27" s="34"/>
      <c r="V27" s="34"/>
      <c r="W27" s="34"/>
      <c r="X27" s="34"/>
    </row>
    <row r="28" spans="1:24">
      <c r="A28" s="122" t="s">
        <v>642</v>
      </c>
      <c r="B28" s="2"/>
      <c r="C28" s="240"/>
      <c r="D28" s="34"/>
      <c r="E28" s="34"/>
      <c r="F28" s="34"/>
      <c r="G28" s="34"/>
      <c r="H28" s="34"/>
      <c r="I28" s="34"/>
      <c r="J28" s="34"/>
      <c r="K28" s="34"/>
      <c r="L28" s="34"/>
      <c r="M28" s="34"/>
      <c r="N28" s="34"/>
      <c r="O28" s="34"/>
      <c r="P28" s="34"/>
      <c r="Q28" s="34"/>
      <c r="R28" s="34"/>
      <c r="S28" s="34"/>
      <c r="T28" s="34"/>
      <c r="U28" s="34"/>
      <c r="V28" s="34"/>
      <c r="W28" s="34"/>
      <c r="X28" s="34"/>
    </row>
    <row r="29" spans="1:24">
      <c r="A29" s="122"/>
      <c r="B29" s="2"/>
      <c r="C29" s="240"/>
      <c r="D29" s="34"/>
      <c r="E29" s="34"/>
      <c r="F29" s="34"/>
      <c r="G29" s="34"/>
      <c r="H29" s="34"/>
      <c r="I29" s="34"/>
      <c r="J29" s="34"/>
      <c r="K29" s="34"/>
      <c r="L29" s="34"/>
      <c r="M29" s="34"/>
      <c r="N29" s="34"/>
      <c r="O29" s="34"/>
      <c r="P29" s="34"/>
      <c r="Q29" s="34"/>
      <c r="R29" s="34"/>
      <c r="S29" s="34"/>
      <c r="T29" s="34"/>
      <c r="U29" s="34"/>
      <c r="V29" s="34"/>
      <c r="W29" s="34"/>
      <c r="X29" s="34"/>
    </row>
    <row r="30" spans="1:24">
      <c r="A30" s="122" t="s">
        <v>643</v>
      </c>
      <c r="B30" s="2"/>
      <c r="C30" s="240"/>
      <c r="D30" s="34"/>
      <c r="E30" s="34"/>
      <c r="F30" s="34"/>
      <c r="G30" s="34"/>
      <c r="H30" s="34"/>
      <c r="I30" s="34"/>
      <c r="J30" s="34"/>
      <c r="K30" s="34"/>
      <c r="L30" s="34"/>
      <c r="M30" s="34"/>
      <c r="N30" s="34"/>
      <c r="O30" s="34"/>
      <c r="P30" s="34"/>
      <c r="Q30" s="34"/>
      <c r="R30" s="34"/>
      <c r="S30" s="34"/>
      <c r="T30" s="34"/>
      <c r="U30" s="34"/>
      <c r="V30" s="34"/>
      <c r="W30" s="34"/>
      <c r="X30" s="34"/>
    </row>
    <row r="31" spans="1:24">
      <c r="A31" s="122"/>
      <c r="B31" s="2"/>
      <c r="C31" s="240"/>
      <c r="D31" s="34"/>
      <c r="E31" s="34"/>
      <c r="F31" s="34"/>
      <c r="G31" s="34"/>
      <c r="H31" s="34"/>
      <c r="I31" s="34"/>
      <c r="J31" s="34"/>
      <c r="K31" s="34"/>
      <c r="L31" s="34"/>
      <c r="M31" s="34"/>
      <c r="N31" s="34"/>
      <c r="O31" s="34"/>
      <c r="P31" s="34"/>
      <c r="Q31" s="34"/>
      <c r="R31" s="34"/>
      <c r="S31" s="34"/>
      <c r="T31" s="34"/>
      <c r="U31" s="34"/>
      <c r="V31" s="34"/>
      <c r="W31" s="34"/>
      <c r="X31" s="34"/>
    </row>
    <row r="32" spans="1:24">
      <c r="A32" s="122" t="s">
        <v>644</v>
      </c>
      <c r="B32" s="2"/>
      <c r="C32" s="240"/>
      <c r="D32" s="34"/>
      <c r="E32" s="34"/>
      <c r="F32" s="34"/>
      <c r="G32" s="34"/>
      <c r="H32" s="34"/>
      <c r="I32" s="34"/>
      <c r="J32" s="34"/>
      <c r="K32" s="34"/>
      <c r="L32" s="34"/>
      <c r="M32" s="34"/>
      <c r="N32" s="34"/>
      <c r="O32" s="34"/>
      <c r="P32" s="34"/>
      <c r="Q32" s="34"/>
      <c r="R32" s="34"/>
      <c r="S32" s="34"/>
      <c r="T32" s="34"/>
      <c r="U32" s="34"/>
      <c r="V32" s="34"/>
      <c r="W32" s="34"/>
      <c r="X32" s="34"/>
    </row>
    <row r="33" spans="1:24">
      <c r="A33" s="122"/>
      <c r="B33" s="2"/>
      <c r="C33" s="240"/>
      <c r="D33" s="34"/>
      <c r="E33" s="34"/>
      <c r="F33" s="34"/>
      <c r="G33" s="34"/>
      <c r="H33" s="34"/>
      <c r="I33" s="34"/>
      <c r="J33" s="34"/>
      <c r="K33" s="34"/>
      <c r="L33" s="34"/>
      <c r="M33" s="34"/>
      <c r="N33" s="34"/>
      <c r="O33" s="34"/>
      <c r="P33" s="34"/>
      <c r="Q33" s="34"/>
      <c r="R33" s="34"/>
      <c r="S33" s="34"/>
      <c r="T33" s="34"/>
      <c r="U33" s="34"/>
      <c r="V33" s="34"/>
      <c r="W33" s="34"/>
      <c r="X33" s="34"/>
    </row>
    <row r="34" spans="1:24">
      <c r="A34" s="122" t="s">
        <v>645</v>
      </c>
      <c r="B34" s="2"/>
      <c r="C34" s="240"/>
      <c r="D34" s="34"/>
      <c r="E34" s="34"/>
      <c r="F34" s="34"/>
      <c r="G34" s="34"/>
      <c r="H34" s="34"/>
      <c r="I34" s="34"/>
      <c r="J34" s="34"/>
      <c r="K34" s="34"/>
      <c r="L34" s="34"/>
      <c r="M34" s="34"/>
      <c r="N34" s="34"/>
      <c r="O34" s="34"/>
      <c r="P34" s="34"/>
      <c r="Q34" s="34"/>
      <c r="R34" s="34"/>
      <c r="S34" s="34"/>
      <c r="T34" s="34"/>
      <c r="U34" s="34"/>
      <c r="V34" s="34"/>
      <c r="W34" s="34"/>
      <c r="X34" s="34"/>
    </row>
    <row r="35" spans="1:24">
      <c r="A35" s="122"/>
      <c r="B35" s="2"/>
      <c r="C35" s="240"/>
      <c r="D35" s="34"/>
      <c r="E35" s="34"/>
      <c r="F35" s="34"/>
      <c r="G35" s="34"/>
      <c r="H35" s="34"/>
      <c r="I35" s="34"/>
      <c r="J35" s="34"/>
      <c r="K35" s="34"/>
      <c r="L35" s="34"/>
      <c r="M35" s="34"/>
      <c r="N35" s="34"/>
      <c r="O35" s="34"/>
      <c r="P35" s="34"/>
      <c r="Q35" s="34"/>
      <c r="R35" s="34"/>
      <c r="S35" s="34"/>
      <c r="T35" s="34"/>
      <c r="U35" s="34"/>
      <c r="V35" s="34"/>
      <c r="W35" s="34"/>
      <c r="X35" s="34"/>
    </row>
    <row r="36" spans="1:24">
      <c r="A36" s="122" t="s">
        <v>646</v>
      </c>
      <c r="B36" s="2"/>
      <c r="C36" s="240"/>
      <c r="D36" s="34"/>
      <c r="E36" s="34"/>
      <c r="F36" s="34"/>
      <c r="G36" s="34"/>
      <c r="H36" s="34"/>
      <c r="I36" s="34"/>
      <c r="J36" s="34"/>
      <c r="K36" s="34"/>
      <c r="L36" s="34"/>
      <c r="M36" s="34"/>
      <c r="N36" s="34"/>
      <c r="O36" s="34"/>
      <c r="P36" s="34"/>
      <c r="Q36" s="34"/>
      <c r="R36" s="34"/>
      <c r="S36" s="34"/>
      <c r="T36" s="34"/>
      <c r="U36" s="34"/>
      <c r="V36" s="34"/>
      <c r="W36" s="34"/>
      <c r="X36" s="34"/>
    </row>
    <row r="37" spans="1:24">
      <c r="A37" s="122"/>
      <c r="B37" s="2"/>
      <c r="C37" s="240"/>
      <c r="D37" s="34"/>
      <c r="E37" s="34"/>
      <c r="F37" s="34"/>
      <c r="G37" s="34"/>
      <c r="H37" s="34"/>
      <c r="I37" s="34"/>
      <c r="J37" s="34"/>
      <c r="K37" s="34"/>
      <c r="L37" s="34"/>
      <c r="M37" s="34"/>
      <c r="N37" s="34"/>
      <c r="O37" s="34"/>
      <c r="P37" s="34"/>
      <c r="Q37" s="34"/>
      <c r="R37" s="34"/>
      <c r="S37" s="34"/>
      <c r="T37" s="34"/>
      <c r="U37" s="34"/>
      <c r="V37" s="34"/>
      <c r="W37" s="34"/>
      <c r="X37" s="34"/>
    </row>
    <row r="38" spans="1:24">
      <c r="A38" s="241" t="s">
        <v>647</v>
      </c>
      <c r="B38" s="242"/>
      <c r="C38" s="243"/>
      <c r="D38" s="34"/>
      <c r="E38" s="34"/>
      <c r="F38" s="34"/>
      <c r="G38" s="34"/>
      <c r="H38" s="34"/>
      <c r="I38" s="34"/>
      <c r="J38" s="34"/>
      <c r="K38" s="34"/>
      <c r="L38" s="34"/>
      <c r="M38" s="34"/>
      <c r="N38" s="34"/>
      <c r="O38" s="34"/>
      <c r="P38" s="34"/>
      <c r="Q38" s="34"/>
      <c r="R38" s="34"/>
      <c r="S38" s="34"/>
      <c r="T38" s="34"/>
      <c r="U38" s="34"/>
      <c r="V38" s="34"/>
      <c r="W38" s="34"/>
      <c r="X38" s="34"/>
    </row>
    <row r="39" spans="1:24">
      <c r="A39" s="1319" t="s">
        <v>648</v>
      </c>
      <c r="B39" s="1320"/>
      <c r="C39" s="1321"/>
      <c r="D39" s="34"/>
      <c r="E39" s="34"/>
      <c r="F39" s="34"/>
      <c r="G39" s="34"/>
      <c r="H39" s="34"/>
      <c r="I39" s="34"/>
      <c r="J39" s="34"/>
      <c r="K39" s="34"/>
      <c r="L39" s="34"/>
      <c r="M39" s="34"/>
      <c r="N39" s="34"/>
      <c r="O39" s="34"/>
      <c r="P39" s="34"/>
      <c r="Q39" s="34"/>
      <c r="R39" s="34"/>
      <c r="S39" s="34"/>
      <c r="T39" s="34"/>
      <c r="U39" s="34"/>
      <c r="V39" s="34"/>
      <c r="W39" s="34"/>
      <c r="X39" s="34"/>
    </row>
    <row r="40" spans="1:24">
      <c r="A40" s="1319" t="s">
        <v>649</v>
      </c>
      <c r="B40" s="1320"/>
      <c r="C40" s="245"/>
      <c r="D40" s="34"/>
      <c r="E40" s="34"/>
      <c r="F40" s="34"/>
      <c r="G40" s="34"/>
      <c r="H40" s="34"/>
      <c r="I40" s="34"/>
      <c r="J40" s="34"/>
      <c r="K40" s="34"/>
      <c r="L40" s="34"/>
      <c r="M40" s="34"/>
      <c r="N40" s="34"/>
      <c r="O40" s="34"/>
      <c r="P40" s="34"/>
      <c r="Q40" s="34"/>
      <c r="R40" s="34"/>
      <c r="S40" s="34"/>
      <c r="T40" s="34"/>
      <c r="U40" s="34"/>
      <c r="V40" s="34"/>
      <c r="W40" s="34"/>
      <c r="X40" s="34"/>
    </row>
    <row r="41" spans="1:24">
      <c r="A41" s="244"/>
      <c r="B41" s="123"/>
      <c r="C41" s="245"/>
      <c r="D41" s="34"/>
      <c r="E41" s="34"/>
      <c r="F41" s="34"/>
      <c r="G41" s="34"/>
      <c r="H41" s="34"/>
      <c r="I41" s="34"/>
      <c r="J41" s="34"/>
      <c r="K41" s="34"/>
      <c r="L41" s="34"/>
      <c r="M41" s="34"/>
      <c r="N41" s="34"/>
      <c r="O41" s="34"/>
      <c r="P41" s="34"/>
      <c r="Q41" s="34"/>
      <c r="R41" s="34"/>
      <c r="S41" s="34"/>
      <c r="T41" s="34"/>
      <c r="U41" s="34"/>
      <c r="V41" s="34"/>
      <c r="W41" s="34"/>
      <c r="X41" s="34"/>
    </row>
    <row r="42" spans="1:24">
      <c r="A42" s="244"/>
      <c r="B42" s="123"/>
      <c r="C42" s="245"/>
      <c r="D42" s="34"/>
      <c r="E42" s="34"/>
      <c r="F42" s="34"/>
      <c r="G42" s="34"/>
      <c r="H42" s="34"/>
      <c r="I42" s="34"/>
      <c r="J42" s="34"/>
      <c r="K42" s="34"/>
      <c r="L42" s="34"/>
      <c r="M42" s="34"/>
      <c r="N42" s="34"/>
      <c r="O42" s="34"/>
      <c r="P42" s="34"/>
      <c r="Q42" s="34"/>
      <c r="R42" s="34"/>
      <c r="S42" s="34"/>
      <c r="T42" s="34"/>
      <c r="U42" s="34"/>
      <c r="V42" s="34"/>
      <c r="W42" s="34"/>
      <c r="X42" s="34"/>
    </row>
    <row r="43" spans="1:24">
      <c r="A43" s="244"/>
      <c r="B43" s="123"/>
      <c r="C43" s="245"/>
      <c r="D43" s="34"/>
      <c r="E43" s="34"/>
      <c r="F43" s="34"/>
      <c r="G43" s="34"/>
      <c r="H43" s="34"/>
      <c r="I43" s="34"/>
      <c r="J43" s="34"/>
      <c r="K43" s="34"/>
      <c r="L43" s="34"/>
      <c r="M43" s="34"/>
      <c r="N43" s="34"/>
      <c r="O43" s="34"/>
      <c r="P43" s="34"/>
      <c r="Q43" s="34"/>
      <c r="R43" s="34"/>
      <c r="S43" s="34"/>
      <c r="T43" s="34"/>
      <c r="U43" s="34"/>
      <c r="V43" s="34"/>
      <c r="W43" s="34"/>
      <c r="X43" s="34"/>
    </row>
    <row r="44" spans="1:24">
      <c r="A44" s="244"/>
      <c r="B44" s="123"/>
      <c r="C44" s="245"/>
      <c r="D44" s="34"/>
      <c r="E44" s="34"/>
      <c r="F44" s="34"/>
      <c r="G44" s="34"/>
      <c r="H44" s="34"/>
      <c r="I44" s="34"/>
      <c r="J44" s="34"/>
      <c r="K44" s="34"/>
      <c r="L44" s="34"/>
      <c r="M44" s="34"/>
      <c r="N44" s="34"/>
      <c r="O44" s="34"/>
      <c r="P44" s="34"/>
      <c r="Q44" s="34"/>
      <c r="R44" s="34"/>
      <c r="S44" s="34"/>
      <c r="T44" s="34"/>
      <c r="U44" s="34"/>
      <c r="V44" s="34"/>
      <c r="W44" s="34"/>
      <c r="X44" s="34"/>
    </row>
    <row r="45" spans="1:24">
      <c r="A45" s="244"/>
      <c r="B45" s="123"/>
      <c r="C45" s="245"/>
      <c r="D45" s="34"/>
      <c r="E45" s="34"/>
      <c r="F45" s="34"/>
      <c r="G45" s="34"/>
      <c r="H45" s="34"/>
      <c r="I45" s="34"/>
      <c r="J45" s="34"/>
      <c r="K45" s="34"/>
      <c r="L45" s="34"/>
      <c r="M45" s="34"/>
      <c r="N45" s="34"/>
      <c r="O45" s="34"/>
      <c r="P45" s="34"/>
      <c r="Q45" s="34"/>
      <c r="R45" s="34"/>
      <c r="S45" s="34"/>
      <c r="T45" s="34"/>
      <c r="U45" s="34"/>
      <c r="V45" s="34"/>
      <c r="W45" s="34"/>
      <c r="X45" s="34"/>
    </row>
    <row r="46" spans="1:24">
      <c r="A46" s="244"/>
      <c r="B46" s="123"/>
      <c r="C46" s="245"/>
      <c r="D46" s="34"/>
      <c r="E46" s="34"/>
      <c r="F46" s="34"/>
      <c r="G46" s="34"/>
      <c r="H46" s="34"/>
      <c r="I46" s="34"/>
      <c r="J46" s="34"/>
      <c r="K46" s="34"/>
      <c r="L46" s="34"/>
      <c r="M46" s="34"/>
      <c r="N46" s="34"/>
      <c r="O46" s="34"/>
      <c r="P46" s="34"/>
      <c r="Q46" s="34"/>
      <c r="R46" s="34"/>
      <c r="S46" s="34"/>
      <c r="T46" s="34"/>
      <c r="U46" s="34"/>
      <c r="V46" s="34"/>
      <c r="W46" s="34"/>
      <c r="X46" s="34"/>
    </row>
    <row r="47" spans="1:24">
      <c r="A47" s="244"/>
      <c r="B47" s="123"/>
      <c r="C47" s="245"/>
      <c r="D47" s="34"/>
      <c r="E47" s="34"/>
      <c r="F47" s="34"/>
      <c r="G47" s="34"/>
      <c r="H47" s="34"/>
      <c r="I47" s="34"/>
      <c r="J47" s="34"/>
      <c r="K47" s="34"/>
      <c r="L47" s="34"/>
      <c r="M47" s="34"/>
      <c r="N47" s="34"/>
      <c r="O47" s="34"/>
      <c r="P47" s="34"/>
      <c r="Q47" s="34"/>
      <c r="R47" s="34"/>
      <c r="S47" s="34"/>
      <c r="T47" s="34"/>
      <c r="U47" s="34"/>
      <c r="V47" s="34"/>
      <c r="W47" s="34"/>
      <c r="X47" s="34"/>
    </row>
    <row r="48" spans="1:24">
      <c r="A48" s="244"/>
      <c r="B48" s="123"/>
      <c r="C48" s="245"/>
      <c r="D48" s="34"/>
      <c r="E48" s="34"/>
      <c r="F48" s="34"/>
      <c r="G48" s="34"/>
      <c r="H48" s="34"/>
      <c r="I48" s="34"/>
      <c r="J48" s="34"/>
      <c r="K48" s="34"/>
      <c r="L48" s="34"/>
      <c r="M48" s="34"/>
      <c r="N48" s="34"/>
      <c r="O48" s="34"/>
      <c r="P48" s="34"/>
      <c r="Q48" s="34"/>
      <c r="R48" s="34"/>
      <c r="S48" s="34"/>
      <c r="T48" s="34"/>
      <c r="U48" s="34"/>
      <c r="V48" s="34"/>
      <c r="W48" s="34"/>
      <c r="X48" s="34"/>
    </row>
    <row r="49" spans="1:24">
      <c r="A49" s="244"/>
      <c r="B49" s="123"/>
      <c r="C49" s="245"/>
      <c r="D49" s="34"/>
      <c r="E49" s="34"/>
      <c r="F49" s="34"/>
      <c r="G49" s="34"/>
      <c r="H49" s="34"/>
      <c r="I49" s="34"/>
      <c r="J49" s="34"/>
      <c r="K49" s="34"/>
      <c r="L49" s="34"/>
      <c r="M49" s="34"/>
      <c r="N49" s="34"/>
      <c r="O49" s="34"/>
      <c r="P49" s="34"/>
      <c r="Q49" s="34"/>
      <c r="R49" s="34"/>
      <c r="S49" s="34"/>
      <c r="T49" s="34"/>
      <c r="U49" s="34"/>
      <c r="V49" s="34"/>
      <c r="W49" s="34"/>
      <c r="X49" s="34"/>
    </row>
    <row r="50" spans="1:24">
      <c r="A50" s="244"/>
      <c r="B50" s="123"/>
      <c r="C50" s="245"/>
      <c r="D50" s="34"/>
      <c r="E50" s="34"/>
      <c r="F50" s="34"/>
      <c r="G50" s="34"/>
      <c r="H50" s="34"/>
      <c r="I50" s="34"/>
      <c r="J50" s="34"/>
      <c r="K50" s="34"/>
      <c r="L50" s="34"/>
      <c r="M50" s="34"/>
      <c r="N50" s="34"/>
      <c r="O50" s="34"/>
      <c r="P50" s="34"/>
      <c r="Q50" s="34"/>
      <c r="R50" s="34"/>
      <c r="S50" s="34"/>
      <c r="T50" s="34"/>
      <c r="U50" s="34"/>
      <c r="V50" s="34"/>
      <c r="W50" s="34"/>
      <c r="X50" s="34"/>
    </row>
    <row r="51" spans="1:24">
      <c r="A51" s="244"/>
      <c r="B51" s="123"/>
      <c r="C51" s="245"/>
      <c r="D51" s="34"/>
      <c r="E51" s="34"/>
      <c r="F51" s="34"/>
      <c r="G51" s="34"/>
      <c r="H51" s="34"/>
      <c r="I51" s="34"/>
      <c r="J51" s="34"/>
      <c r="K51" s="34"/>
      <c r="L51" s="34"/>
      <c r="M51" s="34"/>
      <c r="N51" s="34"/>
      <c r="O51" s="34"/>
      <c r="P51" s="34"/>
      <c r="Q51" s="34"/>
      <c r="R51" s="34"/>
      <c r="S51" s="34"/>
      <c r="T51" s="34"/>
      <c r="U51" s="34"/>
      <c r="V51" s="34"/>
      <c r="W51" s="34"/>
      <c r="X51" s="34"/>
    </row>
    <row r="52" spans="1:24">
      <c r="A52" s="244"/>
      <c r="B52" s="123"/>
      <c r="C52" s="245"/>
      <c r="D52" s="34"/>
      <c r="E52" s="34"/>
      <c r="F52" s="34"/>
      <c r="G52" s="34"/>
      <c r="H52" s="34"/>
      <c r="I52" s="34"/>
      <c r="J52" s="34"/>
      <c r="K52" s="34"/>
      <c r="L52" s="34"/>
      <c r="M52" s="34"/>
      <c r="N52" s="34"/>
      <c r="O52" s="34"/>
      <c r="P52" s="34"/>
      <c r="Q52" s="34"/>
      <c r="R52" s="34"/>
      <c r="S52" s="34"/>
      <c r="T52" s="34"/>
      <c r="U52" s="34"/>
      <c r="V52" s="34"/>
      <c r="W52" s="34"/>
      <c r="X52" s="34"/>
    </row>
    <row r="53" spans="1:24">
      <c r="A53" s="244"/>
      <c r="B53" s="123"/>
      <c r="C53" s="245"/>
      <c r="D53" s="34"/>
      <c r="E53" s="34"/>
      <c r="F53" s="34"/>
      <c r="G53" s="34"/>
      <c r="H53" s="34"/>
      <c r="I53" s="34"/>
      <c r="J53" s="34"/>
      <c r="K53" s="34"/>
      <c r="L53" s="34"/>
      <c r="M53" s="34"/>
      <c r="N53" s="34"/>
      <c r="O53" s="34"/>
      <c r="P53" s="34"/>
      <c r="Q53" s="34"/>
      <c r="R53" s="34"/>
      <c r="S53" s="34"/>
      <c r="T53" s="34"/>
      <c r="U53" s="34"/>
      <c r="V53" s="34"/>
      <c r="W53" s="34"/>
      <c r="X53" s="34"/>
    </row>
    <row r="54" spans="1:24">
      <c r="A54" s="244"/>
      <c r="B54" s="123"/>
      <c r="C54" s="245"/>
      <c r="D54" s="34"/>
      <c r="E54" s="34"/>
      <c r="F54" s="34"/>
      <c r="G54" s="34"/>
      <c r="H54" s="34"/>
      <c r="I54" s="34"/>
      <c r="J54" s="34"/>
      <c r="K54" s="34"/>
      <c r="L54" s="34"/>
      <c r="M54" s="34"/>
      <c r="N54" s="34"/>
      <c r="O54" s="34"/>
      <c r="P54" s="34"/>
      <c r="Q54" s="34"/>
      <c r="R54" s="34"/>
      <c r="S54" s="34"/>
      <c r="T54" s="34"/>
      <c r="U54" s="34"/>
      <c r="V54" s="34"/>
      <c r="W54" s="34"/>
      <c r="X54" s="34"/>
    </row>
    <row r="55" spans="1:24">
      <c r="A55" s="244"/>
      <c r="B55" s="123"/>
      <c r="C55" s="245"/>
      <c r="D55" s="34"/>
      <c r="E55" s="34"/>
      <c r="F55" s="34"/>
      <c r="G55" s="34"/>
      <c r="H55" s="34"/>
      <c r="I55" s="34"/>
      <c r="J55" s="34"/>
      <c r="K55" s="34"/>
      <c r="L55" s="34"/>
      <c r="M55" s="34"/>
      <c r="N55" s="34"/>
      <c r="O55" s="34"/>
      <c r="P55" s="34"/>
      <c r="Q55" s="34"/>
      <c r="R55" s="34"/>
      <c r="S55" s="34"/>
      <c r="T55" s="34"/>
      <c r="U55" s="34"/>
      <c r="V55" s="34"/>
      <c r="W55" s="34"/>
      <c r="X55" s="34"/>
    </row>
    <row r="56" spans="1:24">
      <c r="A56" s="244"/>
      <c r="B56" s="123"/>
      <c r="C56" s="245"/>
      <c r="D56" s="34"/>
      <c r="E56" s="34"/>
      <c r="F56" s="34"/>
      <c r="G56" s="34"/>
      <c r="H56" s="34"/>
      <c r="I56" s="34"/>
      <c r="J56" s="34"/>
      <c r="K56" s="34"/>
      <c r="L56" s="34"/>
      <c r="M56" s="34"/>
      <c r="N56" s="34"/>
      <c r="O56" s="34"/>
      <c r="P56" s="34"/>
      <c r="Q56" s="34"/>
      <c r="R56" s="34"/>
      <c r="S56" s="34"/>
      <c r="T56" s="34"/>
      <c r="U56" s="34"/>
      <c r="V56" s="34"/>
      <c r="W56" s="34"/>
      <c r="X56" s="34"/>
    </row>
    <row r="57" spans="1:24">
      <c r="A57" s="244"/>
      <c r="B57" s="123"/>
      <c r="C57" s="245"/>
      <c r="D57" s="34"/>
      <c r="E57" s="34"/>
      <c r="F57" s="34"/>
      <c r="G57" s="34"/>
      <c r="H57" s="34"/>
      <c r="I57" s="34"/>
      <c r="J57" s="34"/>
      <c r="K57" s="34"/>
      <c r="L57" s="34"/>
      <c r="M57" s="34"/>
      <c r="N57" s="34"/>
      <c r="O57" s="34"/>
      <c r="P57" s="34"/>
      <c r="Q57" s="34"/>
      <c r="R57" s="34"/>
      <c r="S57" s="34"/>
      <c r="T57" s="34"/>
      <c r="U57" s="34"/>
      <c r="V57" s="34"/>
      <c r="W57" s="34"/>
      <c r="X57" s="34"/>
    </row>
    <row r="58" spans="1:24">
      <c r="A58" s="244"/>
      <c r="B58" s="123"/>
      <c r="C58" s="245"/>
      <c r="D58" s="34"/>
      <c r="E58" s="34"/>
      <c r="F58" s="34"/>
      <c r="G58" s="34"/>
      <c r="H58" s="34"/>
      <c r="I58" s="34"/>
      <c r="J58" s="34"/>
      <c r="K58" s="34"/>
      <c r="L58" s="34"/>
      <c r="M58" s="34"/>
      <c r="N58" s="34"/>
      <c r="O58" s="34"/>
      <c r="P58" s="34"/>
      <c r="Q58" s="34"/>
      <c r="R58" s="34"/>
      <c r="S58" s="34"/>
      <c r="T58" s="34"/>
      <c r="U58" s="34"/>
      <c r="V58" s="34"/>
      <c r="W58" s="34"/>
      <c r="X58" s="34"/>
    </row>
    <row r="59" spans="1:24">
      <c r="A59" s="244"/>
      <c r="B59" s="123"/>
      <c r="C59" s="245"/>
      <c r="D59" s="34"/>
      <c r="E59" s="34"/>
      <c r="F59" s="34"/>
      <c r="G59" s="34"/>
      <c r="H59" s="34"/>
      <c r="I59" s="34"/>
      <c r="J59" s="34"/>
      <c r="K59" s="34"/>
      <c r="L59" s="34"/>
      <c r="M59" s="34"/>
      <c r="N59" s="34"/>
      <c r="O59" s="34"/>
      <c r="P59" s="34"/>
      <c r="Q59" s="34"/>
      <c r="R59" s="34"/>
      <c r="S59" s="34"/>
      <c r="T59" s="34"/>
      <c r="U59" s="34"/>
      <c r="V59" s="34"/>
      <c r="W59" s="34"/>
      <c r="X59" s="34"/>
    </row>
    <row r="60" spans="1:24">
      <c r="A60" s="244"/>
      <c r="B60" s="123"/>
      <c r="C60" s="245"/>
      <c r="D60" s="34"/>
      <c r="E60" s="34"/>
      <c r="F60" s="34"/>
      <c r="G60" s="34"/>
      <c r="H60" s="34"/>
      <c r="I60" s="34"/>
      <c r="J60" s="34"/>
      <c r="K60" s="34"/>
      <c r="L60" s="34"/>
      <c r="M60" s="34"/>
      <c r="N60" s="34"/>
      <c r="O60" s="34"/>
      <c r="P60" s="34"/>
      <c r="Q60" s="34"/>
      <c r="R60" s="34"/>
      <c r="S60" s="34"/>
      <c r="T60" s="34"/>
      <c r="U60" s="34"/>
      <c r="V60" s="34"/>
      <c r="W60" s="34"/>
      <c r="X60" s="34"/>
    </row>
    <row r="61" spans="1:24">
      <c r="A61" s="244"/>
      <c r="B61" s="123"/>
      <c r="C61" s="245"/>
      <c r="D61" s="34"/>
      <c r="E61" s="34"/>
      <c r="F61" s="34"/>
      <c r="G61" s="34"/>
      <c r="H61" s="34"/>
      <c r="I61" s="34"/>
      <c r="J61" s="34"/>
      <c r="K61" s="34"/>
      <c r="L61" s="34"/>
      <c r="M61" s="34"/>
      <c r="N61" s="34"/>
      <c r="O61" s="34"/>
      <c r="P61" s="34"/>
      <c r="Q61" s="34"/>
      <c r="R61" s="34"/>
      <c r="S61" s="34"/>
      <c r="T61" s="34"/>
      <c r="U61" s="34"/>
      <c r="V61" s="34"/>
      <c r="W61" s="34"/>
      <c r="X61" s="34"/>
    </row>
    <row r="62" spans="1:24" ht="15.75" thickBot="1">
      <c r="A62" s="246"/>
      <c r="B62" s="128"/>
      <c r="C62" s="247"/>
      <c r="D62" s="34"/>
      <c r="E62" s="34"/>
      <c r="F62" s="34"/>
      <c r="G62" s="34"/>
      <c r="H62" s="34"/>
      <c r="I62" s="34"/>
      <c r="J62" s="34"/>
      <c r="K62" s="34"/>
      <c r="L62" s="34"/>
      <c r="M62" s="34"/>
      <c r="N62" s="34"/>
      <c r="O62" s="34"/>
      <c r="P62" s="34"/>
      <c r="Q62" s="34"/>
      <c r="R62" s="34"/>
      <c r="S62" s="34"/>
      <c r="T62" s="34"/>
      <c r="U62" s="34"/>
      <c r="V62" s="34"/>
      <c r="W62" s="34"/>
      <c r="X62" s="34"/>
    </row>
    <row r="63" spans="1:24">
      <c r="A63" s="2" t="s">
        <v>595</v>
      </c>
      <c r="B63" s="2"/>
      <c r="C63" s="2"/>
      <c r="D63" s="34"/>
      <c r="E63" s="34"/>
      <c r="F63" s="34"/>
      <c r="G63" s="34"/>
      <c r="H63" s="34"/>
      <c r="I63" s="34"/>
      <c r="J63" s="34"/>
      <c r="K63" s="34"/>
      <c r="L63" s="34"/>
      <c r="M63" s="34"/>
      <c r="N63" s="34"/>
      <c r="O63" s="34"/>
      <c r="P63" s="34"/>
      <c r="Q63" s="34"/>
      <c r="R63" s="34"/>
      <c r="S63" s="34"/>
      <c r="T63" s="34"/>
      <c r="U63" s="34"/>
      <c r="V63" s="34"/>
      <c r="W63" s="34"/>
      <c r="X63" s="34"/>
    </row>
    <row r="64" spans="1:24">
      <c r="A64" s="2"/>
      <c r="B64" s="2"/>
      <c r="C64" s="2"/>
      <c r="D64" s="34"/>
      <c r="E64" s="34"/>
      <c r="F64" s="34"/>
      <c r="G64" s="34"/>
      <c r="H64" s="34"/>
      <c r="I64" s="34"/>
      <c r="J64" s="34"/>
      <c r="K64" s="34"/>
      <c r="L64" s="34"/>
      <c r="M64" s="34"/>
      <c r="N64" s="34"/>
      <c r="O64" s="34"/>
      <c r="P64" s="34"/>
      <c r="Q64" s="34"/>
      <c r="R64" s="34"/>
      <c r="S64" s="34"/>
      <c r="T64" s="34"/>
      <c r="U64" s="34"/>
      <c r="V64" s="34"/>
      <c r="W64" s="34"/>
      <c r="X64" s="34"/>
    </row>
    <row r="65" spans="1:24">
      <c r="A65" s="129" t="s">
        <v>538</v>
      </c>
      <c r="B65" s="129"/>
      <c r="C65" s="129"/>
      <c r="D65" s="34"/>
      <c r="E65" s="34"/>
      <c r="F65" s="34"/>
      <c r="G65" s="34"/>
      <c r="H65" s="34"/>
      <c r="I65" s="34"/>
      <c r="J65" s="34"/>
      <c r="K65" s="34"/>
      <c r="L65" s="34"/>
      <c r="M65" s="34"/>
      <c r="N65" s="34"/>
      <c r="O65" s="34"/>
      <c r="P65" s="34"/>
      <c r="Q65" s="34"/>
      <c r="R65" s="34"/>
      <c r="S65" s="34"/>
      <c r="T65" s="34"/>
      <c r="U65" s="34"/>
      <c r="V65" s="34"/>
      <c r="W65" s="34"/>
      <c r="X65" s="34"/>
    </row>
    <row r="66" spans="1:24">
      <c r="A66" s="2"/>
      <c r="B66" s="2"/>
      <c r="C66" s="2"/>
      <c r="D66" s="34"/>
      <c r="E66" s="34"/>
      <c r="F66" s="34"/>
      <c r="G66" s="34"/>
      <c r="H66" s="34"/>
      <c r="I66" s="34"/>
      <c r="J66" s="34"/>
      <c r="K66" s="34"/>
      <c r="L66" s="34"/>
      <c r="M66" s="34"/>
      <c r="N66" s="34"/>
      <c r="O66" s="34"/>
      <c r="P66" s="34"/>
      <c r="Q66" s="34"/>
      <c r="R66" s="34"/>
      <c r="S66" s="34"/>
      <c r="T66" s="34"/>
      <c r="U66" s="34"/>
      <c r="V66" s="34"/>
      <c r="W66" s="34"/>
      <c r="X66" s="34"/>
    </row>
    <row r="67" spans="1:24" ht="15.75" thickBot="1">
      <c r="A67" s="1475" t="str">
        <f>'Data Sheet'!A54</f>
        <v>Annual Report of Frontier Telephone of Rochester, Inc.                                                                                           For the period ending December 31, 2015</v>
      </c>
      <c r="B67" s="34"/>
      <c r="C67" s="2"/>
      <c r="D67" s="34"/>
      <c r="E67" s="34"/>
      <c r="F67" s="34"/>
      <c r="G67" s="34"/>
      <c r="H67" s="34"/>
      <c r="I67" s="34"/>
      <c r="J67" s="34"/>
      <c r="K67" s="34"/>
      <c r="L67" s="34"/>
      <c r="M67" s="34"/>
      <c r="N67" s="34"/>
      <c r="O67" s="34"/>
      <c r="P67" s="34"/>
      <c r="Q67" s="34"/>
      <c r="R67" s="34"/>
      <c r="S67" s="34"/>
      <c r="T67" s="34"/>
      <c r="U67" s="34"/>
      <c r="V67" s="34"/>
      <c r="W67" s="34"/>
      <c r="X67" s="34"/>
    </row>
    <row r="68" spans="1:24">
      <c r="A68" s="236"/>
      <c r="B68" s="131"/>
      <c r="C68" s="237"/>
      <c r="D68" s="34"/>
      <c r="E68" s="34"/>
      <c r="F68" s="34"/>
      <c r="G68" s="34"/>
      <c r="H68" s="34"/>
      <c r="I68" s="34"/>
      <c r="J68" s="34"/>
      <c r="K68" s="34"/>
      <c r="L68" s="34"/>
      <c r="M68" s="34"/>
      <c r="N68" s="34"/>
      <c r="O68" s="34"/>
      <c r="P68" s="34"/>
      <c r="Q68" s="34"/>
      <c r="R68" s="34"/>
      <c r="S68" s="34"/>
      <c r="T68" s="34"/>
      <c r="U68" s="34"/>
      <c r="V68" s="34"/>
      <c r="W68" s="34"/>
      <c r="X68" s="34"/>
    </row>
    <row r="69" spans="1:24" ht="15.75">
      <c r="A69" s="119" t="s">
        <v>650</v>
      </c>
      <c r="B69" s="129"/>
      <c r="C69" s="238"/>
      <c r="D69" s="34"/>
      <c r="E69" s="34"/>
      <c r="F69" s="34"/>
      <c r="G69" s="34"/>
      <c r="H69" s="34"/>
      <c r="I69" s="34"/>
      <c r="J69" s="34"/>
      <c r="K69" s="34"/>
      <c r="L69" s="34"/>
      <c r="M69" s="34"/>
      <c r="N69" s="34"/>
      <c r="O69" s="34"/>
      <c r="P69" s="34"/>
      <c r="Q69" s="34"/>
      <c r="R69" s="34"/>
      <c r="S69" s="34"/>
      <c r="T69" s="34"/>
      <c r="U69" s="34"/>
      <c r="V69" s="34"/>
      <c r="W69" s="34"/>
      <c r="X69" s="34"/>
    </row>
    <row r="70" spans="1:24">
      <c r="A70" s="244"/>
      <c r="B70" s="123"/>
      <c r="C70" s="245"/>
      <c r="D70" s="34"/>
      <c r="E70" s="34"/>
      <c r="F70" s="34"/>
      <c r="G70" s="34"/>
      <c r="H70" s="34"/>
      <c r="I70" s="34"/>
      <c r="J70" s="34"/>
      <c r="K70" s="34"/>
      <c r="L70" s="34"/>
      <c r="M70" s="34"/>
      <c r="N70" s="34"/>
      <c r="O70" s="34"/>
      <c r="P70" s="34"/>
      <c r="Q70" s="34"/>
      <c r="R70" s="34"/>
      <c r="S70" s="34"/>
      <c r="T70" s="34"/>
      <c r="U70" s="34"/>
      <c r="V70" s="34"/>
      <c r="W70" s="34"/>
      <c r="X70" s="34"/>
    </row>
    <row r="71" spans="1:24">
      <c r="A71" s="244"/>
      <c r="B71" s="123"/>
      <c r="C71" s="245"/>
      <c r="D71" s="34"/>
      <c r="E71" s="34"/>
      <c r="F71" s="34"/>
      <c r="G71" s="34"/>
      <c r="H71" s="34"/>
      <c r="I71" s="34"/>
      <c r="J71" s="34"/>
      <c r="K71" s="34"/>
      <c r="L71" s="34"/>
      <c r="M71" s="34"/>
      <c r="N71" s="34"/>
      <c r="O71" s="34"/>
      <c r="P71" s="34"/>
      <c r="Q71" s="34"/>
      <c r="R71" s="34"/>
      <c r="S71" s="34"/>
      <c r="T71" s="34"/>
      <c r="U71" s="34"/>
      <c r="V71" s="34"/>
      <c r="W71" s="34"/>
      <c r="X71" s="34"/>
    </row>
    <row r="72" spans="1:24">
      <c r="A72" s="244"/>
      <c r="B72" s="123"/>
      <c r="C72" s="245"/>
      <c r="D72" s="34"/>
      <c r="E72" s="34"/>
      <c r="F72" s="34"/>
      <c r="G72" s="34"/>
      <c r="H72" s="34"/>
      <c r="I72" s="34"/>
      <c r="J72" s="34"/>
      <c r="K72" s="34"/>
      <c r="L72" s="34"/>
      <c r="M72" s="34"/>
      <c r="N72" s="34"/>
      <c r="O72" s="34"/>
      <c r="P72" s="34"/>
      <c r="Q72" s="34"/>
      <c r="R72" s="34"/>
      <c r="S72" s="34"/>
      <c r="T72" s="34"/>
      <c r="U72" s="34"/>
      <c r="V72" s="34"/>
      <c r="W72" s="34"/>
      <c r="X72" s="34"/>
    </row>
    <row r="73" spans="1:24">
      <c r="A73" s="244"/>
      <c r="B73" s="123"/>
      <c r="C73" s="245"/>
      <c r="D73" s="34"/>
      <c r="E73" s="34"/>
      <c r="F73" s="34"/>
      <c r="G73" s="34"/>
      <c r="H73" s="34"/>
      <c r="I73" s="34"/>
      <c r="J73" s="34"/>
      <c r="K73" s="34"/>
      <c r="L73" s="34"/>
      <c r="M73" s="34"/>
      <c r="N73" s="34"/>
      <c r="O73" s="34"/>
      <c r="P73" s="34"/>
      <c r="Q73" s="34"/>
      <c r="R73" s="34"/>
      <c r="S73" s="34"/>
      <c r="T73" s="34"/>
      <c r="U73" s="34"/>
      <c r="V73" s="34"/>
      <c r="W73" s="34"/>
      <c r="X73" s="34"/>
    </row>
    <row r="74" spans="1:24">
      <c r="A74" s="244"/>
      <c r="B74" s="123"/>
      <c r="C74" s="245"/>
      <c r="D74" s="34"/>
      <c r="E74" s="34"/>
      <c r="F74" s="34"/>
      <c r="G74" s="34"/>
      <c r="H74" s="34"/>
      <c r="I74" s="34"/>
      <c r="J74" s="34"/>
      <c r="K74" s="34"/>
      <c r="L74" s="34"/>
      <c r="M74" s="34"/>
      <c r="N74" s="34"/>
      <c r="O74" s="34"/>
      <c r="P74" s="34"/>
      <c r="Q74" s="34"/>
      <c r="R74" s="34"/>
      <c r="S74" s="34"/>
      <c r="T74" s="34"/>
      <c r="U74" s="34"/>
      <c r="V74" s="34"/>
      <c r="W74" s="34"/>
      <c r="X74" s="34"/>
    </row>
    <row r="75" spans="1:24">
      <c r="A75" s="244"/>
      <c r="B75" s="123"/>
      <c r="C75" s="245"/>
      <c r="D75" s="34"/>
      <c r="E75" s="34"/>
      <c r="F75" s="34"/>
      <c r="G75" s="34"/>
      <c r="H75" s="34"/>
      <c r="I75" s="34"/>
      <c r="J75" s="34"/>
      <c r="K75" s="34"/>
      <c r="L75" s="34"/>
      <c r="M75" s="34"/>
      <c r="N75" s="34"/>
      <c r="O75" s="34"/>
      <c r="P75" s="34"/>
      <c r="Q75" s="34"/>
      <c r="R75" s="34"/>
      <c r="S75" s="34"/>
      <c r="T75" s="34"/>
      <c r="U75" s="34"/>
      <c r="V75" s="34"/>
      <c r="W75" s="34"/>
      <c r="X75" s="34"/>
    </row>
    <row r="76" spans="1:24">
      <c r="A76" s="244"/>
      <c r="B76" s="123"/>
      <c r="C76" s="245"/>
      <c r="D76" s="34"/>
      <c r="E76" s="34"/>
      <c r="F76" s="34"/>
      <c r="G76" s="34"/>
      <c r="H76" s="34"/>
      <c r="I76" s="34"/>
      <c r="J76" s="34"/>
      <c r="K76" s="34"/>
      <c r="L76" s="34"/>
      <c r="M76" s="34"/>
      <c r="N76" s="34"/>
      <c r="O76" s="34"/>
      <c r="P76" s="34"/>
      <c r="Q76" s="34"/>
      <c r="R76" s="34"/>
      <c r="S76" s="34"/>
      <c r="T76" s="34"/>
      <c r="U76" s="34"/>
      <c r="V76" s="34"/>
      <c r="W76" s="34"/>
      <c r="X76" s="34"/>
    </row>
    <row r="77" spans="1:24">
      <c r="A77" s="244"/>
      <c r="B77" s="123"/>
      <c r="C77" s="245"/>
      <c r="D77" s="34"/>
      <c r="E77" s="34"/>
      <c r="F77" s="34"/>
      <c r="G77" s="34"/>
      <c r="H77" s="34"/>
      <c r="I77" s="34"/>
      <c r="J77" s="34"/>
      <c r="K77" s="34"/>
      <c r="L77" s="34"/>
      <c r="M77" s="34"/>
      <c r="N77" s="34"/>
      <c r="O77" s="34"/>
      <c r="P77" s="34"/>
      <c r="Q77" s="34"/>
      <c r="R77" s="34"/>
      <c r="S77" s="34"/>
      <c r="T77" s="34"/>
      <c r="U77" s="34"/>
      <c r="V77" s="34"/>
      <c r="W77" s="34"/>
      <c r="X77" s="34"/>
    </row>
    <row r="78" spans="1:24">
      <c r="A78" s="244"/>
      <c r="B78" s="123"/>
      <c r="C78" s="245"/>
      <c r="D78" s="34"/>
      <c r="E78" s="34"/>
      <c r="F78" s="34"/>
      <c r="G78" s="34"/>
      <c r="H78" s="34"/>
      <c r="I78" s="34"/>
      <c r="J78" s="34"/>
      <c r="K78" s="34"/>
      <c r="L78" s="34"/>
      <c r="M78" s="34"/>
      <c r="N78" s="34"/>
      <c r="O78" s="34"/>
      <c r="P78" s="34"/>
      <c r="Q78" s="34"/>
      <c r="R78" s="34"/>
      <c r="S78" s="34"/>
      <c r="T78" s="34"/>
      <c r="U78" s="34"/>
      <c r="V78" s="34"/>
      <c r="W78" s="34"/>
      <c r="X78" s="34"/>
    </row>
    <row r="79" spans="1:24">
      <c r="A79" s="244"/>
      <c r="B79" s="123"/>
      <c r="C79" s="245"/>
      <c r="D79" s="34"/>
      <c r="E79" s="34"/>
      <c r="F79" s="34"/>
      <c r="G79" s="34"/>
      <c r="H79" s="34"/>
      <c r="I79" s="34"/>
      <c r="J79" s="34"/>
      <c r="K79" s="34"/>
      <c r="L79" s="34"/>
      <c r="M79" s="34"/>
      <c r="N79" s="34"/>
      <c r="O79" s="34"/>
      <c r="P79" s="34"/>
      <c r="Q79" s="34"/>
      <c r="R79" s="34"/>
      <c r="S79" s="34"/>
      <c r="T79" s="34"/>
      <c r="U79" s="34"/>
      <c r="V79" s="34"/>
      <c r="W79" s="34"/>
      <c r="X79" s="34"/>
    </row>
    <row r="80" spans="1:24">
      <c r="A80" s="244"/>
      <c r="B80" s="123"/>
      <c r="C80" s="245"/>
      <c r="D80" s="34"/>
      <c r="E80" s="34"/>
      <c r="F80" s="34"/>
      <c r="G80" s="34"/>
      <c r="H80" s="34"/>
      <c r="I80" s="34"/>
      <c r="J80" s="34"/>
      <c r="K80" s="34"/>
      <c r="L80" s="34"/>
      <c r="M80" s="34"/>
      <c r="N80" s="34"/>
      <c r="O80" s="34"/>
      <c r="P80" s="34"/>
      <c r="Q80" s="34"/>
      <c r="R80" s="34"/>
      <c r="S80" s="34"/>
      <c r="T80" s="34"/>
      <c r="U80" s="34"/>
      <c r="V80" s="34"/>
      <c r="W80" s="34"/>
      <c r="X80" s="34"/>
    </row>
    <row r="81" spans="1:24">
      <c r="A81" s="244"/>
      <c r="B81" s="123"/>
      <c r="C81" s="245"/>
      <c r="D81" s="34"/>
      <c r="E81" s="34"/>
      <c r="F81" s="34"/>
      <c r="G81" s="34"/>
      <c r="H81" s="34"/>
      <c r="I81" s="34"/>
      <c r="J81" s="34"/>
      <c r="K81" s="34"/>
      <c r="L81" s="34"/>
      <c r="M81" s="34"/>
      <c r="N81" s="34"/>
      <c r="O81" s="34"/>
      <c r="P81" s="34"/>
      <c r="Q81" s="34"/>
      <c r="R81" s="34"/>
      <c r="S81" s="34"/>
      <c r="T81" s="34"/>
      <c r="U81" s="34"/>
      <c r="V81" s="34"/>
      <c r="W81" s="34"/>
      <c r="X81" s="34"/>
    </row>
    <row r="82" spans="1:24">
      <c r="A82" s="244"/>
      <c r="B82" s="123"/>
      <c r="C82" s="245"/>
      <c r="D82" s="34"/>
      <c r="E82" s="34"/>
      <c r="F82" s="34"/>
      <c r="G82" s="34"/>
      <c r="H82" s="34"/>
      <c r="I82" s="34"/>
      <c r="J82" s="34"/>
      <c r="K82" s="34"/>
      <c r="L82" s="34"/>
      <c r="M82" s="34"/>
      <c r="N82" s="34"/>
      <c r="O82" s="34"/>
      <c r="P82" s="34"/>
      <c r="Q82" s="34"/>
      <c r="R82" s="34"/>
      <c r="S82" s="34"/>
      <c r="T82" s="34"/>
      <c r="U82" s="34"/>
      <c r="V82" s="34"/>
      <c r="W82" s="34"/>
      <c r="X82" s="34"/>
    </row>
    <row r="83" spans="1:24">
      <c r="A83" s="244"/>
      <c r="B83" s="123"/>
      <c r="C83" s="245"/>
      <c r="D83" s="34"/>
      <c r="E83" s="34"/>
      <c r="F83" s="34"/>
      <c r="G83" s="34"/>
      <c r="H83" s="34"/>
      <c r="I83" s="34"/>
      <c r="J83" s="34"/>
      <c r="K83" s="34"/>
      <c r="L83" s="34"/>
      <c r="M83" s="34"/>
      <c r="N83" s="34"/>
      <c r="O83" s="34"/>
      <c r="P83" s="34"/>
      <c r="Q83" s="34"/>
      <c r="R83" s="34"/>
      <c r="S83" s="34"/>
      <c r="T83" s="34"/>
      <c r="U83" s="34"/>
      <c r="V83" s="34"/>
      <c r="W83" s="34"/>
      <c r="X83" s="34"/>
    </row>
    <row r="84" spans="1:24">
      <c r="A84" s="244"/>
      <c r="B84" s="123"/>
      <c r="C84" s="245"/>
      <c r="D84" s="34"/>
      <c r="E84" s="34"/>
      <c r="F84" s="34"/>
      <c r="G84" s="34"/>
      <c r="H84" s="34"/>
      <c r="I84" s="34"/>
      <c r="J84" s="34"/>
      <c r="K84" s="34"/>
      <c r="L84" s="34"/>
      <c r="M84" s="34"/>
      <c r="N84" s="34"/>
      <c r="O84" s="34"/>
      <c r="P84" s="34"/>
      <c r="Q84" s="34"/>
      <c r="R84" s="34"/>
      <c r="S84" s="34"/>
      <c r="T84" s="34"/>
      <c r="U84" s="34"/>
      <c r="V84" s="34"/>
      <c r="W84" s="34"/>
      <c r="X84" s="34"/>
    </row>
    <row r="85" spans="1:24">
      <c r="A85" s="244"/>
      <c r="B85" s="123"/>
      <c r="C85" s="245"/>
      <c r="D85" s="34"/>
      <c r="E85" s="34"/>
      <c r="F85" s="34"/>
      <c r="G85" s="34"/>
      <c r="H85" s="34"/>
      <c r="I85" s="34"/>
      <c r="J85" s="34"/>
      <c r="K85" s="34"/>
      <c r="L85" s="34"/>
      <c r="M85" s="34"/>
      <c r="N85" s="34"/>
      <c r="O85" s="34"/>
      <c r="P85" s="34"/>
      <c r="Q85" s="34"/>
      <c r="R85" s="34"/>
      <c r="S85" s="34"/>
      <c r="T85" s="34"/>
      <c r="U85" s="34"/>
      <c r="V85" s="34"/>
      <c r="W85" s="34"/>
      <c r="X85" s="34"/>
    </row>
    <row r="86" spans="1:24">
      <c r="A86" s="244"/>
      <c r="B86" s="123"/>
      <c r="C86" s="245"/>
      <c r="D86" s="34"/>
      <c r="E86" s="34"/>
      <c r="F86" s="34"/>
      <c r="G86" s="34"/>
      <c r="H86" s="34"/>
      <c r="I86" s="34"/>
      <c r="J86" s="34"/>
      <c r="K86" s="34"/>
      <c r="L86" s="34"/>
      <c r="M86" s="34"/>
      <c r="N86" s="34"/>
      <c r="O86" s="34"/>
      <c r="P86" s="34"/>
      <c r="Q86" s="34"/>
      <c r="R86" s="34"/>
      <c r="S86" s="34"/>
      <c r="T86" s="34"/>
      <c r="U86" s="34"/>
      <c r="V86" s="34"/>
      <c r="W86" s="34"/>
      <c r="X86" s="34"/>
    </row>
    <row r="87" spans="1:24">
      <c r="A87" s="244"/>
      <c r="B87" s="123"/>
      <c r="C87" s="245"/>
      <c r="D87" s="34"/>
      <c r="E87" s="34"/>
      <c r="F87" s="34"/>
      <c r="G87" s="34"/>
      <c r="H87" s="34"/>
      <c r="I87" s="34"/>
      <c r="J87" s="34"/>
      <c r="K87" s="34"/>
      <c r="L87" s="34"/>
      <c r="M87" s="34"/>
      <c r="N87" s="34"/>
      <c r="O87" s="34"/>
      <c r="P87" s="34"/>
      <c r="Q87" s="34"/>
      <c r="R87" s="34"/>
      <c r="S87" s="34"/>
      <c r="T87" s="34"/>
      <c r="U87" s="34"/>
      <c r="V87" s="34"/>
      <c r="W87" s="34"/>
      <c r="X87" s="34"/>
    </row>
    <row r="88" spans="1:24">
      <c r="A88" s="244"/>
      <c r="B88" s="123"/>
      <c r="C88" s="245"/>
      <c r="D88" s="34"/>
      <c r="E88" s="34"/>
      <c r="F88" s="34"/>
      <c r="G88" s="34"/>
      <c r="H88" s="34"/>
      <c r="I88" s="34"/>
      <c r="J88" s="34"/>
      <c r="K88" s="34"/>
      <c r="L88" s="34"/>
      <c r="M88" s="34"/>
      <c r="N88" s="34"/>
      <c r="O88" s="34"/>
      <c r="P88" s="34"/>
      <c r="Q88" s="34"/>
      <c r="R88" s="34"/>
      <c r="S88" s="34"/>
      <c r="T88" s="34"/>
      <c r="U88" s="34"/>
      <c r="V88" s="34"/>
      <c r="W88" s="34"/>
      <c r="X88" s="34"/>
    </row>
    <row r="89" spans="1:24">
      <c r="A89" s="244"/>
      <c r="B89" s="123"/>
      <c r="C89" s="245"/>
      <c r="D89" s="34"/>
      <c r="E89" s="34"/>
      <c r="F89" s="34"/>
      <c r="G89" s="34"/>
      <c r="H89" s="34"/>
      <c r="I89" s="34"/>
      <c r="J89" s="34"/>
      <c r="K89" s="34"/>
      <c r="L89" s="34"/>
      <c r="M89" s="34"/>
      <c r="N89" s="34"/>
      <c r="O89" s="34"/>
      <c r="P89" s="34"/>
      <c r="Q89" s="34"/>
      <c r="R89" s="34"/>
      <c r="S89" s="34"/>
      <c r="T89" s="34"/>
      <c r="U89" s="34"/>
      <c r="V89" s="34"/>
      <c r="W89" s="34"/>
      <c r="X89" s="34"/>
    </row>
    <row r="90" spans="1:24">
      <c r="A90" s="244"/>
      <c r="B90" s="123"/>
      <c r="C90" s="245"/>
      <c r="D90" s="34"/>
      <c r="E90" s="34"/>
      <c r="F90" s="34"/>
      <c r="G90" s="34"/>
      <c r="H90" s="34"/>
      <c r="I90" s="34"/>
      <c r="J90" s="34"/>
      <c r="K90" s="34"/>
      <c r="L90" s="34"/>
      <c r="M90" s="34"/>
      <c r="N90" s="34"/>
      <c r="O90" s="34"/>
      <c r="P90" s="34"/>
      <c r="Q90" s="34"/>
      <c r="R90" s="34"/>
      <c r="S90" s="34"/>
      <c r="T90" s="34"/>
      <c r="U90" s="34"/>
      <c r="V90" s="34"/>
      <c r="W90" s="34"/>
      <c r="X90" s="34"/>
    </row>
    <row r="91" spans="1:24">
      <c r="A91" s="244"/>
      <c r="B91" s="123"/>
      <c r="C91" s="245"/>
      <c r="D91" s="34"/>
      <c r="E91" s="34"/>
      <c r="F91" s="34"/>
      <c r="G91" s="34"/>
      <c r="H91" s="34"/>
      <c r="I91" s="34"/>
      <c r="J91" s="34"/>
      <c r="K91" s="34"/>
      <c r="L91" s="34"/>
      <c r="M91" s="34"/>
      <c r="N91" s="34"/>
      <c r="O91" s="34"/>
      <c r="P91" s="34"/>
      <c r="Q91" s="34"/>
      <c r="R91" s="34"/>
      <c r="S91" s="34"/>
      <c r="T91" s="34"/>
      <c r="U91" s="34"/>
      <c r="V91" s="34"/>
      <c r="W91" s="34"/>
      <c r="X91" s="34"/>
    </row>
    <row r="92" spans="1:24">
      <c r="A92" s="244"/>
      <c r="B92" s="123"/>
      <c r="C92" s="245"/>
      <c r="D92" s="34"/>
      <c r="E92" s="34"/>
      <c r="F92" s="34"/>
      <c r="G92" s="34"/>
      <c r="H92" s="34"/>
      <c r="I92" s="34"/>
      <c r="J92" s="34"/>
      <c r="K92" s="34"/>
      <c r="L92" s="34"/>
      <c r="M92" s="34"/>
      <c r="N92" s="34"/>
      <c r="O92" s="34"/>
      <c r="P92" s="34"/>
      <c r="Q92" s="34"/>
      <c r="R92" s="34"/>
      <c r="S92" s="34"/>
      <c r="T92" s="34"/>
      <c r="U92" s="34"/>
      <c r="V92" s="34"/>
      <c r="W92" s="34"/>
      <c r="X92" s="34"/>
    </row>
    <row r="93" spans="1:24">
      <c r="A93" s="244"/>
      <c r="B93" s="123"/>
      <c r="C93" s="245"/>
      <c r="D93" s="34"/>
      <c r="E93" s="34"/>
      <c r="F93" s="34"/>
      <c r="G93" s="34"/>
      <c r="H93" s="34"/>
      <c r="I93" s="34"/>
      <c r="J93" s="34"/>
      <c r="K93" s="34"/>
      <c r="L93" s="34"/>
      <c r="M93" s="34"/>
      <c r="N93" s="34"/>
      <c r="O93" s="34"/>
      <c r="P93" s="34"/>
      <c r="Q93" s="34"/>
      <c r="R93" s="34"/>
      <c r="S93" s="34"/>
      <c r="T93" s="34"/>
      <c r="U93" s="34"/>
      <c r="V93" s="34"/>
      <c r="W93" s="34"/>
      <c r="X93" s="34"/>
    </row>
    <row r="94" spans="1:24">
      <c r="A94" s="244"/>
      <c r="B94" s="123"/>
      <c r="C94" s="245"/>
      <c r="D94" s="34"/>
      <c r="E94" s="34"/>
      <c r="F94" s="34"/>
      <c r="G94" s="34"/>
      <c r="H94" s="34"/>
      <c r="I94" s="34"/>
      <c r="J94" s="34"/>
      <c r="K94" s="34"/>
      <c r="L94" s="34"/>
      <c r="M94" s="34"/>
      <c r="N94" s="34"/>
      <c r="O94" s="34"/>
      <c r="P94" s="34"/>
      <c r="Q94" s="34"/>
      <c r="R94" s="34"/>
      <c r="S94" s="34"/>
      <c r="T94" s="34"/>
      <c r="U94" s="34"/>
      <c r="V94" s="34"/>
      <c r="W94" s="34"/>
      <c r="X94" s="34"/>
    </row>
    <row r="95" spans="1:24">
      <c r="A95" s="244"/>
      <c r="B95" s="123"/>
      <c r="C95" s="245"/>
      <c r="D95" s="34"/>
      <c r="E95" s="34"/>
      <c r="F95" s="34"/>
      <c r="G95" s="34"/>
      <c r="H95" s="34"/>
      <c r="I95" s="34"/>
      <c r="J95" s="34"/>
      <c r="K95" s="34"/>
      <c r="L95" s="34"/>
      <c r="M95" s="34"/>
      <c r="N95" s="34"/>
      <c r="O95" s="34"/>
      <c r="P95" s="34"/>
      <c r="Q95" s="34"/>
      <c r="R95" s="34"/>
      <c r="S95" s="34"/>
      <c r="T95" s="34"/>
      <c r="U95" s="34"/>
      <c r="V95" s="34"/>
      <c r="W95" s="34"/>
      <c r="X95" s="34"/>
    </row>
    <row r="96" spans="1:24">
      <c r="A96" s="244"/>
      <c r="B96" s="123"/>
      <c r="C96" s="245"/>
      <c r="D96" s="34"/>
      <c r="E96" s="34"/>
      <c r="F96" s="34"/>
      <c r="G96" s="34"/>
      <c r="H96" s="34"/>
      <c r="I96" s="34"/>
      <c r="J96" s="34"/>
      <c r="K96" s="34"/>
      <c r="L96" s="34"/>
      <c r="M96" s="34"/>
      <c r="N96" s="34"/>
      <c r="O96" s="34"/>
      <c r="P96" s="34"/>
      <c r="Q96" s="34"/>
      <c r="R96" s="34"/>
      <c r="S96" s="34"/>
      <c r="T96" s="34"/>
      <c r="U96" s="34"/>
      <c r="V96" s="34"/>
      <c r="W96" s="34"/>
      <c r="X96" s="34"/>
    </row>
    <row r="97" spans="1:24">
      <c r="A97" s="244"/>
      <c r="B97" s="123"/>
      <c r="C97" s="245"/>
      <c r="D97" s="34"/>
      <c r="E97" s="34"/>
      <c r="F97" s="34"/>
      <c r="G97" s="34"/>
      <c r="H97" s="34"/>
      <c r="I97" s="34"/>
      <c r="J97" s="34"/>
      <c r="K97" s="34"/>
      <c r="L97" s="34"/>
      <c r="M97" s="34"/>
      <c r="N97" s="34"/>
      <c r="O97" s="34"/>
      <c r="P97" s="34"/>
      <c r="Q97" s="34"/>
      <c r="R97" s="34"/>
      <c r="S97" s="34"/>
      <c r="T97" s="34"/>
      <c r="U97" s="34"/>
      <c r="V97" s="34"/>
      <c r="W97" s="34"/>
      <c r="X97" s="34"/>
    </row>
    <row r="98" spans="1:24">
      <c r="A98" s="244"/>
      <c r="B98" s="123"/>
      <c r="C98" s="245"/>
      <c r="D98" s="34"/>
      <c r="E98" s="34"/>
      <c r="F98" s="34"/>
      <c r="G98" s="34"/>
      <c r="H98" s="34"/>
      <c r="I98" s="34"/>
      <c r="J98" s="34"/>
      <c r="K98" s="34"/>
      <c r="L98" s="34"/>
      <c r="M98" s="34"/>
      <c r="N98" s="34"/>
      <c r="O98" s="34"/>
      <c r="P98" s="34"/>
      <c r="Q98" s="34"/>
      <c r="R98" s="34"/>
      <c r="S98" s="34"/>
      <c r="T98" s="34"/>
      <c r="U98" s="34"/>
      <c r="V98" s="34"/>
      <c r="W98" s="34"/>
      <c r="X98" s="34"/>
    </row>
    <row r="99" spans="1:24">
      <c r="A99" s="244"/>
      <c r="B99" s="123"/>
      <c r="C99" s="245"/>
      <c r="D99" s="34"/>
      <c r="E99" s="34"/>
      <c r="F99" s="34"/>
      <c r="G99" s="34"/>
      <c r="H99" s="34"/>
      <c r="I99" s="34"/>
      <c r="J99" s="34"/>
      <c r="K99" s="34"/>
      <c r="L99" s="34"/>
      <c r="M99" s="34"/>
      <c r="N99" s="34"/>
      <c r="O99" s="34"/>
      <c r="P99" s="34"/>
      <c r="Q99" s="34"/>
      <c r="R99" s="34"/>
      <c r="S99" s="34"/>
      <c r="T99" s="34"/>
      <c r="U99" s="34"/>
      <c r="V99" s="34"/>
      <c r="W99" s="34"/>
      <c r="X99" s="34"/>
    </row>
    <row r="100" spans="1:24">
      <c r="A100" s="244"/>
      <c r="B100" s="123"/>
      <c r="C100" s="245"/>
      <c r="D100" s="34"/>
      <c r="E100" s="34"/>
      <c r="F100" s="34"/>
      <c r="G100" s="34"/>
      <c r="H100" s="34"/>
      <c r="I100" s="34"/>
      <c r="J100" s="34"/>
      <c r="K100" s="34"/>
      <c r="L100" s="34"/>
      <c r="M100" s="34"/>
      <c r="N100" s="34"/>
      <c r="O100" s="34"/>
      <c r="P100" s="34"/>
      <c r="Q100" s="34"/>
      <c r="R100" s="34"/>
      <c r="S100" s="34"/>
      <c r="T100" s="34"/>
      <c r="U100" s="34"/>
      <c r="V100" s="34"/>
      <c r="W100" s="34"/>
      <c r="X100" s="34"/>
    </row>
    <row r="101" spans="1:24">
      <c r="A101" s="244"/>
      <c r="B101" s="123"/>
      <c r="C101" s="245"/>
      <c r="D101" s="34"/>
      <c r="E101" s="34"/>
      <c r="F101" s="34"/>
      <c r="G101" s="34"/>
      <c r="H101" s="34"/>
      <c r="I101" s="34"/>
      <c r="J101" s="34"/>
      <c r="K101" s="34"/>
      <c r="L101" s="34"/>
      <c r="M101" s="34"/>
      <c r="N101" s="34"/>
      <c r="O101" s="34"/>
      <c r="P101" s="34"/>
      <c r="Q101" s="34"/>
      <c r="R101" s="34"/>
      <c r="S101" s="34"/>
      <c r="T101" s="34"/>
      <c r="U101" s="34"/>
      <c r="V101" s="34"/>
      <c r="W101" s="34"/>
      <c r="X101" s="34"/>
    </row>
    <row r="102" spans="1:24">
      <c r="A102" s="244"/>
      <c r="B102" s="123"/>
      <c r="C102" s="245"/>
      <c r="D102" s="34"/>
      <c r="E102" s="34"/>
      <c r="F102" s="34"/>
      <c r="G102" s="34"/>
      <c r="H102" s="34"/>
      <c r="I102" s="34"/>
      <c r="J102" s="34"/>
      <c r="K102" s="34"/>
      <c r="L102" s="34"/>
      <c r="M102" s="34"/>
      <c r="N102" s="34"/>
      <c r="O102" s="34"/>
      <c r="P102" s="34"/>
      <c r="Q102" s="34"/>
      <c r="R102" s="34"/>
      <c r="S102" s="34"/>
      <c r="T102" s="34"/>
      <c r="U102" s="34"/>
      <c r="V102" s="34"/>
      <c r="W102" s="34"/>
      <c r="X102" s="34"/>
    </row>
    <row r="103" spans="1:24">
      <c r="A103" s="244"/>
      <c r="B103" s="123"/>
      <c r="C103" s="245"/>
      <c r="D103" s="34"/>
      <c r="E103" s="34"/>
      <c r="F103" s="34"/>
      <c r="G103" s="34"/>
      <c r="H103" s="34"/>
      <c r="I103" s="34"/>
      <c r="J103" s="34"/>
      <c r="K103" s="34"/>
      <c r="L103" s="34"/>
      <c r="M103" s="34"/>
      <c r="N103" s="34"/>
      <c r="O103" s="34"/>
      <c r="P103" s="34"/>
      <c r="Q103" s="34"/>
      <c r="R103" s="34"/>
      <c r="S103" s="34"/>
      <c r="T103" s="34"/>
      <c r="U103" s="34"/>
      <c r="V103" s="34"/>
      <c r="W103" s="34"/>
      <c r="X103" s="34"/>
    </row>
    <row r="104" spans="1:24">
      <c r="A104" s="244"/>
      <c r="B104" s="123"/>
      <c r="C104" s="245"/>
      <c r="D104" s="34"/>
      <c r="E104" s="34"/>
      <c r="F104" s="34"/>
      <c r="G104" s="34"/>
      <c r="H104" s="34"/>
      <c r="I104" s="34"/>
      <c r="J104" s="34"/>
      <c r="K104" s="34"/>
      <c r="L104" s="34"/>
      <c r="M104" s="34"/>
      <c r="N104" s="34"/>
      <c r="O104" s="34"/>
      <c r="P104" s="34"/>
      <c r="Q104" s="34"/>
      <c r="R104" s="34"/>
      <c r="S104" s="34"/>
      <c r="T104" s="34"/>
      <c r="U104" s="34"/>
      <c r="V104" s="34"/>
      <c r="W104" s="34"/>
      <c r="X104" s="34"/>
    </row>
    <row r="105" spans="1:24">
      <c r="A105" s="244"/>
      <c r="B105" s="123"/>
      <c r="C105" s="245"/>
      <c r="D105" s="34"/>
      <c r="E105" s="34"/>
      <c r="F105" s="34"/>
      <c r="G105" s="34"/>
      <c r="H105" s="34"/>
      <c r="I105" s="34"/>
      <c r="J105" s="34"/>
      <c r="K105" s="34"/>
      <c r="L105" s="34"/>
      <c r="M105" s="34"/>
      <c r="N105" s="34"/>
      <c r="O105" s="34"/>
      <c r="P105" s="34"/>
      <c r="Q105" s="34"/>
      <c r="R105" s="34"/>
      <c r="S105" s="34"/>
      <c r="T105" s="34"/>
      <c r="U105" s="34"/>
      <c r="V105" s="34"/>
      <c r="W105" s="34"/>
      <c r="X105" s="34"/>
    </row>
    <row r="106" spans="1:24">
      <c r="A106" s="244"/>
      <c r="B106" s="123"/>
      <c r="C106" s="245"/>
      <c r="D106" s="34"/>
      <c r="E106" s="34"/>
      <c r="F106" s="34"/>
      <c r="G106" s="34"/>
      <c r="H106" s="34"/>
      <c r="I106" s="34"/>
      <c r="J106" s="34"/>
      <c r="K106" s="34"/>
      <c r="L106" s="34"/>
      <c r="M106" s="34"/>
      <c r="N106" s="34"/>
      <c r="O106" s="34"/>
      <c r="P106" s="34"/>
      <c r="Q106" s="34"/>
      <c r="R106" s="34"/>
      <c r="S106" s="34"/>
      <c r="T106" s="34"/>
      <c r="U106" s="34"/>
      <c r="V106" s="34"/>
      <c r="W106" s="34"/>
      <c r="X106" s="34"/>
    </row>
    <row r="107" spans="1:24">
      <c r="A107" s="244"/>
      <c r="B107" s="123"/>
      <c r="C107" s="245"/>
      <c r="D107" s="34"/>
      <c r="E107" s="34"/>
      <c r="F107" s="34"/>
      <c r="G107" s="34"/>
      <c r="H107" s="34"/>
      <c r="I107" s="34"/>
      <c r="J107" s="34"/>
      <c r="K107" s="34"/>
      <c r="L107" s="34"/>
      <c r="M107" s="34"/>
      <c r="N107" s="34"/>
      <c r="O107" s="34"/>
      <c r="P107" s="34"/>
      <c r="Q107" s="34"/>
      <c r="R107" s="34"/>
      <c r="S107" s="34"/>
      <c r="T107" s="34"/>
      <c r="U107" s="34"/>
      <c r="V107" s="34"/>
      <c r="W107" s="34"/>
      <c r="X107" s="34"/>
    </row>
    <row r="108" spans="1:24">
      <c r="A108" s="244"/>
      <c r="B108" s="123"/>
      <c r="C108" s="245"/>
      <c r="D108" s="34"/>
      <c r="E108" s="34"/>
      <c r="F108" s="34"/>
      <c r="G108" s="34"/>
      <c r="H108" s="34"/>
      <c r="I108" s="34"/>
      <c r="J108" s="34"/>
      <c r="K108" s="34"/>
      <c r="L108" s="34"/>
      <c r="M108" s="34"/>
      <c r="N108" s="34"/>
      <c r="O108" s="34"/>
      <c r="P108" s="34"/>
      <c r="Q108" s="34"/>
      <c r="R108" s="34"/>
      <c r="S108" s="34"/>
      <c r="T108" s="34"/>
      <c r="U108" s="34"/>
      <c r="V108" s="34"/>
      <c r="W108" s="34"/>
      <c r="X108" s="34"/>
    </row>
    <row r="109" spans="1:24">
      <c r="A109" s="244"/>
      <c r="B109" s="123"/>
      <c r="C109" s="245"/>
      <c r="D109" s="34"/>
      <c r="E109" s="34"/>
      <c r="F109" s="34"/>
      <c r="G109" s="34"/>
      <c r="H109" s="34"/>
      <c r="I109" s="34"/>
      <c r="J109" s="34"/>
      <c r="K109" s="34"/>
      <c r="L109" s="34"/>
      <c r="M109" s="34"/>
      <c r="N109" s="34"/>
      <c r="O109" s="34"/>
      <c r="P109" s="34"/>
      <c r="Q109" s="34"/>
      <c r="R109" s="34"/>
      <c r="S109" s="34"/>
      <c r="T109" s="34"/>
      <c r="U109" s="34"/>
      <c r="V109" s="34"/>
      <c r="W109" s="34"/>
      <c r="X109" s="34"/>
    </row>
    <row r="110" spans="1:24">
      <c r="A110" s="244"/>
      <c r="B110" s="123"/>
      <c r="C110" s="245"/>
      <c r="D110" s="34"/>
      <c r="E110" s="34"/>
      <c r="F110" s="34"/>
      <c r="G110" s="34"/>
      <c r="H110" s="34"/>
      <c r="I110" s="34"/>
      <c r="J110" s="34"/>
      <c r="K110" s="34"/>
      <c r="L110" s="34"/>
      <c r="M110" s="34"/>
      <c r="N110" s="34"/>
      <c r="O110" s="34"/>
      <c r="P110" s="34"/>
      <c r="Q110" s="34"/>
      <c r="R110" s="34"/>
      <c r="S110" s="34"/>
      <c r="T110" s="34"/>
      <c r="U110" s="34"/>
      <c r="V110" s="34"/>
      <c r="W110" s="34"/>
      <c r="X110" s="34"/>
    </row>
    <row r="111" spans="1:24">
      <c r="A111" s="244"/>
      <c r="B111" s="123"/>
      <c r="C111" s="245"/>
      <c r="D111" s="34"/>
      <c r="E111" s="34"/>
      <c r="F111" s="34"/>
      <c r="G111" s="34"/>
      <c r="H111" s="34"/>
      <c r="I111" s="34"/>
      <c r="J111" s="34"/>
      <c r="K111" s="34"/>
      <c r="L111" s="34"/>
      <c r="M111" s="34"/>
      <c r="N111" s="34"/>
      <c r="O111" s="34"/>
      <c r="P111" s="34"/>
      <c r="Q111" s="34"/>
      <c r="R111" s="34"/>
      <c r="S111" s="34"/>
      <c r="T111" s="34"/>
      <c r="U111" s="34"/>
      <c r="V111" s="34"/>
      <c r="W111" s="34"/>
      <c r="X111" s="34"/>
    </row>
    <row r="112" spans="1:24">
      <c r="A112" s="244"/>
      <c r="B112" s="123"/>
      <c r="C112" s="245"/>
      <c r="D112" s="34"/>
      <c r="E112" s="34"/>
      <c r="F112" s="34"/>
      <c r="G112" s="34"/>
      <c r="H112" s="34"/>
      <c r="I112" s="34"/>
      <c r="J112" s="34"/>
      <c r="K112" s="34"/>
      <c r="L112" s="34"/>
      <c r="M112" s="34"/>
      <c r="N112" s="34"/>
      <c r="O112" s="34"/>
      <c r="P112" s="34"/>
      <c r="Q112" s="34"/>
      <c r="R112" s="34"/>
      <c r="S112" s="34"/>
      <c r="T112" s="34"/>
      <c r="U112" s="34"/>
      <c r="V112" s="34"/>
      <c r="W112" s="34"/>
      <c r="X112" s="34"/>
    </row>
    <row r="113" spans="1:24">
      <c r="A113" s="244"/>
      <c r="B113" s="123"/>
      <c r="C113" s="245"/>
      <c r="D113" s="34"/>
      <c r="E113" s="34"/>
      <c r="F113" s="34"/>
      <c r="G113" s="34"/>
      <c r="H113" s="34"/>
      <c r="I113" s="34"/>
      <c r="J113" s="34"/>
      <c r="K113" s="34"/>
      <c r="L113" s="34"/>
      <c r="M113" s="34"/>
      <c r="N113" s="34"/>
      <c r="O113" s="34"/>
      <c r="P113" s="34"/>
      <c r="Q113" s="34"/>
      <c r="R113" s="34"/>
      <c r="S113" s="34"/>
      <c r="T113" s="34"/>
      <c r="U113" s="34"/>
      <c r="V113" s="34"/>
      <c r="W113" s="34"/>
      <c r="X113" s="34"/>
    </row>
    <row r="114" spans="1:24">
      <c r="A114" s="244"/>
      <c r="B114" s="123"/>
      <c r="C114" s="245"/>
      <c r="D114" s="34"/>
      <c r="E114" s="34"/>
      <c r="F114" s="34"/>
      <c r="G114" s="34"/>
      <c r="H114" s="34"/>
      <c r="I114" s="34"/>
      <c r="J114" s="34"/>
      <c r="K114" s="34"/>
      <c r="L114" s="34"/>
      <c r="M114" s="34"/>
      <c r="N114" s="34"/>
      <c r="O114" s="34"/>
      <c r="P114" s="34"/>
      <c r="Q114" s="34"/>
      <c r="R114" s="34"/>
      <c r="S114" s="34"/>
      <c r="T114" s="34"/>
      <c r="U114" s="34"/>
      <c r="V114" s="34"/>
      <c r="W114" s="34"/>
      <c r="X114" s="34"/>
    </row>
    <row r="115" spans="1:24">
      <c r="A115" s="244"/>
      <c r="B115" s="123"/>
      <c r="C115" s="245"/>
      <c r="D115" s="34"/>
      <c r="E115" s="34"/>
      <c r="F115" s="34"/>
      <c r="G115" s="34"/>
      <c r="H115" s="34"/>
      <c r="I115" s="34"/>
      <c r="J115" s="34"/>
      <c r="K115" s="34"/>
      <c r="L115" s="34"/>
      <c r="M115" s="34"/>
      <c r="N115" s="34"/>
      <c r="O115" s="34"/>
      <c r="P115" s="34"/>
      <c r="Q115" s="34"/>
      <c r="R115" s="34"/>
      <c r="S115" s="34"/>
      <c r="T115" s="34"/>
      <c r="U115" s="34"/>
      <c r="V115" s="34"/>
      <c r="W115" s="34"/>
      <c r="X115" s="34"/>
    </row>
    <row r="116" spans="1:24">
      <c r="A116" s="244"/>
      <c r="B116" s="123"/>
      <c r="C116" s="245"/>
      <c r="D116" s="34"/>
      <c r="E116" s="34"/>
      <c r="F116" s="34"/>
      <c r="G116" s="34"/>
      <c r="H116" s="34"/>
      <c r="I116" s="34"/>
      <c r="J116" s="34"/>
      <c r="K116" s="34"/>
      <c r="L116" s="34"/>
      <c r="M116" s="34"/>
      <c r="N116" s="34"/>
      <c r="O116" s="34"/>
      <c r="P116" s="34"/>
      <c r="Q116" s="34"/>
      <c r="R116" s="34"/>
      <c r="S116" s="34"/>
      <c r="T116" s="34"/>
      <c r="U116" s="34"/>
      <c r="V116" s="34"/>
      <c r="W116" s="34"/>
      <c r="X116" s="34"/>
    </row>
    <row r="117" spans="1:24">
      <c r="A117" s="244"/>
      <c r="B117" s="123"/>
      <c r="C117" s="245"/>
      <c r="D117" s="34"/>
      <c r="E117" s="34"/>
      <c r="F117" s="34"/>
      <c r="G117" s="34"/>
      <c r="H117" s="34"/>
      <c r="I117" s="34"/>
      <c r="J117" s="34"/>
      <c r="K117" s="34"/>
      <c r="L117" s="34"/>
      <c r="M117" s="34"/>
      <c r="N117" s="34"/>
      <c r="O117" s="34"/>
      <c r="P117" s="34"/>
      <c r="Q117" s="34"/>
      <c r="R117" s="34"/>
      <c r="S117" s="34"/>
      <c r="T117" s="34"/>
      <c r="U117" s="34"/>
      <c r="V117" s="34"/>
      <c r="W117" s="34"/>
      <c r="X117" s="34"/>
    </row>
    <row r="118" spans="1:24">
      <c r="A118" s="244"/>
      <c r="B118" s="123"/>
      <c r="C118" s="245"/>
      <c r="D118" s="34"/>
      <c r="E118" s="34"/>
      <c r="F118" s="34"/>
      <c r="G118" s="34"/>
      <c r="H118" s="34"/>
      <c r="I118" s="34"/>
      <c r="J118" s="34"/>
      <c r="K118" s="34"/>
      <c r="L118" s="34"/>
      <c r="M118" s="34"/>
      <c r="N118" s="34"/>
      <c r="O118" s="34"/>
      <c r="P118" s="34"/>
      <c r="Q118" s="34"/>
      <c r="R118" s="34"/>
      <c r="S118" s="34"/>
      <c r="T118" s="34"/>
      <c r="U118" s="34"/>
      <c r="V118" s="34"/>
      <c r="W118" s="34"/>
      <c r="X118" s="34"/>
    </row>
    <row r="119" spans="1:24">
      <c r="A119" s="244"/>
      <c r="B119" s="123"/>
      <c r="C119" s="245"/>
      <c r="D119" s="34"/>
      <c r="E119" s="34"/>
      <c r="F119" s="34"/>
      <c r="G119" s="34"/>
      <c r="H119" s="34"/>
      <c r="I119" s="34"/>
      <c r="J119" s="34"/>
      <c r="K119" s="34"/>
      <c r="L119" s="34"/>
      <c r="M119" s="34"/>
      <c r="N119" s="34"/>
      <c r="O119" s="34"/>
      <c r="P119" s="34"/>
      <c r="Q119" s="34"/>
      <c r="R119" s="34"/>
      <c r="S119" s="34"/>
      <c r="T119" s="34"/>
      <c r="U119" s="34"/>
      <c r="V119" s="34"/>
      <c r="W119" s="34"/>
      <c r="X119" s="34"/>
    </row>
    <row r="120" spans="1:24">
      <c r="A120" s="244"/>
      <c r="B120" s="123"/>
      <c r="C120" s="245"/>
      <c r="D120" s="34"/>
      <c r="E120" s="34"/>
      <c r="F120" s="34"/>
      <c r="G120" s="34"/>
      <c r="H120" s="34"/>
      <c r="I120" s="34"/>
      <c r="J120" s="34"/>
      <c r="K120" s="34"/>
      <c r="L120" s="34"/>
      <c r="M120" s="34"/>
      <c r="N120" s="34"/>
      <c r="O120" s="34"/>
      <c r="P120" s="34"/>
      <c r="Q120" s="34"/>
      <c r="R120" s="34"/>
      <c r="S120" s="34"/>
      <c r="T120" s="34"/>
      <c r="U120" s="34"/>
      <c r="V120" s="34"/>
      <c r="W120" s="34"/>
      <c r="X120" s="34"/>
    </row>
    <row r="121" spans="1:24">
      <c r="A121" s="244"/>
      <c r="B121" s="123"/>
      <c r="C121" s="245"/>
      <c r="D121" s="34"/>
      <c r="E121" s="34"/>
      <c r="F121" s="34"/>
      <c r="G121" s="34"/>
      <c r="H121" s="34"/>
      <c r="I121" s="34"/>
      <c r="J121" s="34"/>
      <c r="K121" s="34"/>
      <c r="L121" s="34"/>
      <c r="M121" s="34"/>
      <c r="N121" s="34"/>
      <c r="O121" s="34"/>
      <c r="P121" s="34"/>
      <c r="Q121" s="34"/>
      <c r="R121" s="34"/>
      <c r="S121" s="34"/>
      <c r="T121" s="34"/>
      <c r="U121" s="34"/>
      <c r="V121" s="34"/>
      <c r="W121" s="34"/>
      <c r="X121" s="34"/>
    </row>
    <row r="122" spans="1:24">
      <c r="A122" s="244"/>
      <c r="B122" s="123"/>
      <c r="C122" s="245"/>
      <c r="D122" s="34"/>
      <c r="E122" s="34"/>
      <c r="F122" s="34"/>
      <c r="G122" s="34"/>
      <c r="H122" s="34"/>
      <c r="I122" s="34"/>
      <c r="J122" s="34"/>
      <c r="K122" s="34"/>
      <c r="L122" s="34"/>
      <c r="M122" s="34"/>
      <c r="N122" s="34"/>
      <c r="O122" s="34"/>
      <c r="P122" s="34"/>
      <c r="Q122" s="34"/>
      <c r="R122" s="34"/>
      <c r="S122" s="34"/>
      <c r="T122" s="34"/>
      <c r="U122" s="34"/>
      <c r="V122" s="34"/>
      <c r="W122" s="34"/>
      <c r="X122" s="34"/>
    </row>
    <row r="123" spans="1:24">
      <c r="A123" s="244"/>
      <c r="B123" s="123"/>
      <c r="C123" s="245"/>
      <c r="D123" s="34"/>
      <c r="E123" s="34"/>
      <c r="F123" s="34"/>
      <c r="G123" s="34"/>
      <c r="H123" s="34"/>
      <c r="I123" s="34"/>
      <c r="J123" s="34"/>
      <c r="K123" s="34"/>
      <c r="L123" s="34"/>
      <c r="M123" s="34"/>
      <c r="N123" s="34"/>
      <c r="O123" s="34"/>
      <c r="P123" s="34"/>
      <c r="Q123" s="34"/>
      <c r="R123" s="34"/>
      <c r="S123" s="34"/>
      <c r="T123" s="34"/>
      <c r="U123" s="34"/>
      <c r="V123" s="34"/>
      <c r="W123" s="34"/>
      <c r="X123" s="34"/>
    </row>
    <row r="124" spans="1:24">
      <c r="A124" s="244"/>
      <c r="B124" s="123"/>
      <c r="C124" s="245"/>
      <c r="D124" s="34"/>
      <c r="E124" s="34"/>
      <c r="F124" s="34"/>
      <c r="G124" s="34"/>
      <c r="H124" s="34"/>
      <c r="I124" s="34"/>
      <c r="J124" s="34"/>
      <c r="K124" s="34"/>
      <c r="L124" s="34"/>
      <c r="M124" s="34"/>
      <c r="N124" s="34"/>
      <c r="O124" s="34"/>
      <c r="P124" s="34"/>
      <c r="Q124" s="34"/>
      <c r="R124" s="34"/>
      <c r="S124" s="34"/>
      <c r="T124" s="34"/>
      <c r="U124" s="34"/>
      <c r="V124" s="34"/>
      <c r="W124" s="34"/>
      <c r="X124" s="34"/>
    </row>
    <row r="125" spans="1:24">
      <c r="A125" s="244"/>
      <c r="B125" s="123"/>
      <c r="C125" s="245"/>
      <c r="D125" s="34"/>
      <c r="E125" s="34"/>
      <c r="F125" s="34"/>
      <c r="G125" s="34"/>
      <c r="H125" s="34"/>
      <c r="I125" s="34"/>
      <c r="J125" s="34"/>
      <c r="K125" s="34"/>
      <c r="L125" s="34"/>
      <c r="M125" s="34"/>
      <c r="N125" s="34"/>
      <c r="O125" s="34"/>
      <c r="P125" s="34"/>
      <c r="Q125" s="34"/>
      <c r="R125" s="34"/>
      <c r="S125" s="34"/>
      <c r="T125" s="34"/>
      <c r="U125" s="34"/>
      <c r="V125" s="34"/>
      <c r="W125" s="34"/>
      <c r="X125" s="34"/>
    </row>
    <row r="126" spans="1:24">
      <c r="A126" s="244"/>
      <c r="B126" s="123"/>
      <c r="C126" s="245"/>
      <c r="D126" s="34"/>
      <c r="E126" s="34"/>
      <c r="F126" s="34"/>
      <c r="G126" s="34"/>
      <c r="H126" s="34"/>
      <c r="I126" s="34"/>
      <c r="J126" s="34"/>
      <c r="K126" s="34"/>
      <c r="L126" s="34"/>
      <c r="M126" s="34"/>
      <c r="N126" s="34"/>
      <c r="O126" s="34"/>
      <c r="P126" s="34"/>
      <c r="Q126" s="34"/>
      <c r="R126" s="34"/>
      <c r="S126" s="34"/>
      <c r="T126" s="34"/>
      <c r="U126" s="34"/>
      <c r="V126" s="34"/>
      <c r="W126" s="34"/>
      <c r="X126" s="34"/>
    </row>
    <row r="127" spans="1:24" ht="15.75" thickBot="1">
      <c r="A127" s="246"/>
      <c r="B127" s="128"/>
      <c r="C127" s="247"/>
      <c r="D127" s="34"/>
      <c r="E127" s="34"/>
      <c r="F127" s="34"/>
      <c r="G127" s="34"/>
      <c r="H127" s="34"/>
      <c r="I127" s="34"/>
      <c r="J127" s="34"/>
      <c r="K127" s="34"/>
      <c r="L127" s="34"/>
      <c r="M127" s="34"/>
      <c r="N127" s="34"/>
      <c r="O127" s="34"/>
      <c r="P127" s="34"/>
      <c r="Q127" s="34"/>
      <c r="R127" s="34"/>
      <c r="S127" s="34"/>
      <c r="T127" s="34"/>
      <c r="U127" s="34"/>
      <c r="V127" s="34"/>
      <c r="W127" s="34"/>
      <c r="X127" s="34"/>
    </row>
    <row r="128" spans="1:24">
      <c r="A128" s="2"/>
      <c r="B128" s="2"/>
      <c r="C128" s="2" t="s">
        <v>595</v>
      </c>
      <c r="D128" s="34"/>
      <c r="E128" s="34"/>
      <c r="F128" s="34"/>
      <c r="G128" s="34"/>
      <c r="H128" s="34"/>
      <c r="I128" s="34"/>
      <c r="J128" s="34"/>
      <c r="K128" s="34"/>
      <c r="L128" s="34"/>
      <c r="M128" s="34"/>
      <c r="N128" s="34"/>
      <c r="O128" s="34"/>
      <c r="P128" s="34"/>
      <c r="Q128" s="34"/>
      <c r="R128" s="34"/>
      <c r="S128" s="34"/>
      <c r="T128" s="34"/>
      <c r="U128" s="34"/>
      <c r="V128" s="34"/>
      <c r="W128" s="34"/>
      <c r="X128" s="34"/>
    </row>
    <row r="129" spans="1:24">
      <c r="A129" s="2"/>
      <c r="B129" s="2"/>
      <c r="C129" s="2"/>
      <c r="D129" s="34"/>
      <c r="E129" s="34"/>
      <c r="F129" s="34"/>
      <c r="G129" s="34"/>
      <c r="H129" s="34"/>
      <c r="I129" s="34"/>
      <c r="J129" s="34"/>
      <c r="K129" s="34"/>
      <c r="L129" s="34"/>
      <c r="M129" s="34"/>
      <c r="N129" s="34"/>
      <c r="O129" s="34"/>
      <c r="P129" s="34"/>
      <c r="Q129" s="34"/>
      <c r="R129" s="34"/>
      <c r="S129" s="34"/>
      <c r="T129" s="34"/>
      <c r="U129" s="34"/>
      <c r="V129" s="34"/>
      <c r="W129" s="34"/>
      <c r="X129" s="34"/>
    </row>
    <row r="130" spans="1:24">
      <c r="A130" s="129" t="s">
        <v>540</v>
      </c>
      <c r="B130" s="129"/>
      <c r="C130" s="129"/>
      <c r="D130" s="34"/>
      <c r="E130" s="34"/>
      <c r="F130" s="34"/>
      <c r="G130" s="34"/>
      <c r="H130" s="34"/>
      <c r="I130" s="34"/>
      <c r="J130" s="34"/>
      <c r="K130" s="34"/>
      <c r="L130" s="34"/>
      <c r="M130" s="34"/>
      <c r="N130" s="34"/>
      <c r="O130" s="34"/>
      <c r="P130" s="34"/>
      <c r="Q130" s="34"/>
      <c r="R130" s="34"/>
      <c r="S130" s="34"/>
      <c r="T130" s="34"/>
      <c r="U130" s="34"/>
      <c r="V130" s="34"/>
      <c r="W130" s="34"/>
      <c r="X130" s="34"/>
    </row>
    <row r="131" spans="1:24">
      <c r="A131" s="34"/>
      <c r="B131" s="34"/>
      <c r="C131" s="34"/>
      <c r="D131" s="34"/>
      <c r="E131" s="34"/>
      <c r="F131" s="34"/>
      <c r="G131" s="34"/>
      <c r="H131" s="34"/>
      <c r="I131" s="34"/>
      <c r="J131" s="34"/>
      <c r="K131" s="34"/>
      <c r="L131" s="34"/>
      <c r="M131" s="34"/>
      <c r="N131" s="34"/>
      <c r="O131" s="34"/>
      <c r="P131" s="34"/>
      <c r="Q131" s="34"/>
      <c r="R131" s="34"/>
      <c r="S131" s="34"/>
      <c r="T131" s="34"/>
      <c r="U131" s="34"/>
    </row>
    <row r="132" spans="1:24">
      <c r="A132" s="34"/>
      <c r="B132" s="34"/>
      <c r="C132" s="34"/>
      <c r="D132" s="34"/>
      <c r="E132" s="34"/>
      <c r="F132" s="34"/>
      <c r="G132" s="34"/>
      <c r="H132" s="34"/>
      <c r="I132" s="34"/>
      <c r="J132" s="34"/>
      <c r="K132" s="34"/>
      <c r="L132" s="34"/>
      <c r="M132" s="34"/>
      <c r="N132" s="34"/>
      <c r="O132" s="34"/>
      <c r="P132" s="34"/>
      <c r="Q132" s="34"/>
      <c r="R132" s="34"/>
      <c r="S132" s="34"/>
      <c r="T132" s="34"/>
      <c r="U132" s="34"/>
    </row>
    <row r="133" spans="1:24">
      <c r="A133" s="34"/>
      <c r="B133" s="34"/>
      <c r="C133" s="34"/>
      <c r="D133" s="34"/>
      <c r="E133" s="34"/>
      <c r="F133" s="34"/>
      <c r="G133" s="34"/>
      <c r="H133" s="34"/>
      <c r="I133" s="34"/>
      <c r="J133" s="34"/>
      <c r="K133" s="34"/>
      <c r="L133" s="34"/>
      <c r="M133" s="34"/>
      <c r="N133" s="34"/>
      <c r="O133" s="34"/>
      <c r="P133" s="34"/>
      <c r="Q133" s="34"/>
      <c r="R133" s="34"/>
      <c r="S133" s="34"/>
      <c r="T133" s="34"/>
      <c r="U133" s="34"/>
    </row>
    <row r="134" spans="1:24">
      <c r="A134" s="34"/>
      <c r="B134" s="34"/>
      <c r="C134" s="34"/>
      <c r="D134" s="34"/>
      <c r="E134" s="34"/>
      <c r="F134" s="34"/>
      <c r="G134" s="34"/>
      <c r="H134" s="34"/>
      <c r="I134" s="34"/>
      <c r="J134" s="34"/>
      <c r="K134" s="34"/>
      <c r="L134" s="34"/>
      <c r="M134" s="34"/>
      <c r="N134" s="34"/>
      <c r="O134" s="34"/>
      <c r="P134" s="34"/>
      <c r="Q134" s="34"/>
      <c r="R134" s="34"/>
      <c r="S134" s="34"/>
      <c r="T134" s="34"/>
      <c r="U134" s="34"/>
    </row>
    <row r="135" spans="1:24">
      <c r="A135" s="34"/>
      <c r="B135" s="34"/>
      <c r="C135" s="34"/>
      <c r="D135" s="34"/>
      <c r="E135" s="34"/>
      <c r="F135" s="34"/>
      <c r="G135" s="34"/>
      <c r="H135" s="34"/>
      <c r="I135" s="34"/>
      <c r="J135" s="34"/>
      <c r="K135" s="34"/>
      <c r="L135" s="34"/>
      <c r="M135" s="34"/>
      <c r="N135" s="34"/>
      <c r="O135" s="34"/>
      <c r="P135" s="34"/>
      <c r="Q135" s="34"/>
      <c r="R135" s="34"/>
      <c r="S135" s="34"/>
      <c r="T135" s="34"/>
      <c r="U135" s="34"/>
    </row>
    <row r="136" spans="1:24">
      <c r="A136" s="34"/>
      <c r="B136" s="34"/>
      <c r="C136" s="34"/>
      <c r="D136" s="34"/>
      <c r="E136" s="34"/>
      <c r="F136" s="34"/>
      <c r="G136" s="34"/>
      <c r="H136" s="34"/>
      <c r="I136" s="34"/>
      <c r="J136" s="34"/>
      <c r="K136" s="34"/>
      <c r="L136" s="34"/>
      <c r="M136" s="34"/>
      <c r="N136" s="34"/>
      <c r="O136" s="34"/>
      <c r="P136" s="34"/>
      <c r="Q136" s="34"/>
      <c r="R136" s="34"/>
      <c r="S136" s="34"/>
      <c r="T136" s="34"/>
      <c r="U136" s="34"/>
    </row>
    <row r="137" spans="1:24">
      <c r="A137" s="34"/>
      <c r="B137" s="34"/>
      <c r="C137" s="34"/>
      <c r="D137" s="34"/>
      <c r="E137" s="34"/>
      <c r="F137" s="34"/>
      <c r="G137" s="34"/>
      <c r="H137" s="34"/>
      <c r="I137" s="34"/>
      <c r="J137" s="34"/>
      <c r="K137" s="34"/>
      <c r="L137" s="34"/>
      <c r="M137" s="34"/>
      <c r="N137" s="34"/>
      <c r="O137" s="34"/>
      <c r="P137" s="34"/>
      <c r="Q137" s="34"/>
      <c r="R137" s="34"/>
      <c r="S137" s="34"/>
      <c r="T137" s="34"/>
      <c r="U137" s="34"/>
    </row>
    <row r="138" spans="1:24">
      <c r="A138" s="34"/>
      <c r="B138" s="34"/>
      <c r="C138" s="34"/>
      <c r="D138" s="34"/>
      <c r="E138" s="34"/>
      <c r="F138" s="34"/>
      <c r="G138" s="34"/>
      <c r="H138" s="34"/>
      <c r="I138" s="34"/>
      <c r="J138" s="34"/>
      <c r="K138" s="34"/>
      <c r="L138" s="34"/>
      <c r="M138" s="34"/>
      <c r="N138" s="34"/>
      <c r="O138" s="34"/>
      <c r="P138" s="34"/>
      <c r="Q138" s="34"/>
      <c r="R138" s="34"/>
      <c r="S138" s="34"/>
      <c r="T138" s="34"/>
      <c r="U138" s="34"/>
    </row>
    <row r="139" spans="1:24">
      <c r="A139" s="34"/>
      <c r="B139" s="34"/>
      <c r="C139" s="34"/>
      <c r="D139" s="34"/>
      <c r="E139" s="34"/>
      <c r="F139" s="34"/>
      <c r="G139" s="34"/>
      <c r="H139" s="34"/>
      <c r="I139" s="34"/>
      <c r="J139" s="34"/>
      <c r="K139" s="34"/>
      <c r="L139" s="34"/>
      <c r="M139" s="34"/>
      <c r="N139" s="34"/>
      <c r="O139" s="34"/>
      <c r="P139" s="34"/>
      <c r="Q139" s="34"/>
      <c r="R139" s="34"/>
      <c r="S139" s="34"/>
      <c r="T139" s="34"/>
      <c r="U139" s="34"/>
    </row>
    <row r="140" spans="1:24">
      <c r="A140" s="34"/>
      <c r="B140" s="34"/>
      <c r="C140" s="34"/>
      <c r="D140" s="34"/>
      <c r="E140" s="34"/>
      <c r="F140" s="34"/>
      <c r="G140" s="34"/>
      <c r="H140" s="34"/>
      <c r="I140" s="34"/>
      <c r="J140" s="34"/>
      <c r="K140" s="34"/>
      <c r="L140" s="34"/>
      <c r="M140" s="34"/>
      <c r="N140" s="34"/>
      <c r="O140" s="34"/>
      <c r="P140" s="34"/>
      <c r="Q140" s="34"/>
      <c r="R140" s="34"/>
      <c r="S140" s="34"/>
      <c r="T140" s="34"/>
      <c r="U140" s="34"/>
    </row>
    <row r="141" spans="1:24">
      <c r="A141" s="34"/>
      <c r="B141" s="34"/>
      <c r="C141" s="34"/>
      <c r="D141" s="34"/>
      <c r="E141" s="34"/>
      <c r="F141" s="34"/>
      <c r="G141" s="34"/>
      <c r="H141" s="34"/>
      <c r="I141" s="34"/>
      <c r="J141" s="34"/>
      <c r="K141" s="34"/>
      <c r="L141" s="34"/>
      <c r="M141" s="34"/>
      <c r="N141" s="34"/>
      <c r="O141" s="34"/>
      <c r="P141" s="34"/>
      <c r="Q141" s="34"/>
      <c r="R141" s="34"/>
      <c r="S141" s="34"/>
      <c r="T141" s="34"/>
      <c r="U141" s="34"/>
    </row>
    <row r="142" spans="1:24">
      <c r="A142" s="34"/>
      <c r="B142" s="34"/>
      <c r="C142" s="34"/>
      <c r="D142" s="34"/>
      <c r="E142" s="34"/>
      <c r="F142" s="34"/>
      <c r="G142" s="34"/>
      <c r="H142" s="34"/>
      <c r="I142" s="34"/>
      <c r="J142" s="34"/>
      <c r="K142" s="34"/>
      <c r="L142" s="34"/>
      <c r="M142" s="34"/>
      <c r="N142" s="34"/>
      <c r="O142" s="34"/>
      <c r="P142" s="34"/>
      <c r="Q142" s="34"/>
      <c r="R142" s="34"/>
      <c r="S142" s="34"/>
      <c r="T142" s="34"/>
      <c r="U142" s="34"/>
    </row>
    <row r="143" spans="1:24">
      <c r="A143" s="34"/>
      <c r="B143" s="34"/>
      <c r="C143" s="34"/>
      <c r="D143" s="34"/>
      <c r="E143" s="34"/>
      <c r="F143" s="34"/>
      <c r="G143" s="34"/>
      <c r="H143" s="34"/>
      <c r="I143" s="34"/>
      <c r="J143" s="34"/>
      <c r="K143" s="34"/>
      <c r="L143" s="34"/>
      <c r="M143" s="34"/>
      <c r="N143" s="34"/>
      <c r="O143" s="34"/>
      <c r="P143" s="34"/>
      <c r="Q143" s="34"/>
      <c r="R143" s="34"/>
      <c r="S143" s="34"/>
      <c r="T143" s="34"/>
      <c r="U143" s="34"/>
    </row>
    <row r="144" spans="1:24">
      <c r="A144" s="34"/>
      <c r="B144" s="34"/>
      <c r="C144" s="34"/>
      <c r="D144" s="34"/>
      <c r="E144" s="34"/>
      <c r="F144" s="34"/>
      <c r="G144" s="34"/>
      <c r="H144" s="34"/>
      <c r="I144" s="34"/>
      <c r="J144" s="34"/>
      <c r="K144" s="34"/>
      <c r="L144" s="34"/>
      <c r="M144" s="34"/>
      <c r="N144" s="34"/>
      <c r="O144" s="34"/>
      <c r="P144" s="34"/>
      <c r="Q144" s="34"/>
      <c r="R144" s="34"/>
      <c r="S144" s="34"/>
      <c r="T144" s="34"/>
      <c r="U144" s="34"/>
    </row>
    <row r="145" spans="1:21">
      <c r="A145" s="34"/>
      <c r="B145" s="34"/>
      <c r="C145" s="34"/>
      <c r="D145" s="34"/>
      <c r="E145" s="34"/>
      <c r="F145" s="34"/>
      <c r="G145" s="34"/>
      <c r="H145" s="34"/>
      <c r="I145" s="34"/>
      <c r="J145" s="34"/>
      <c r="K145" s="34"/>
      <c r="L145" s="34"/>
      <c r="M145" s="34"/>
      <c r="N145" s="34"/>
      <c r="O145" s="34"/>
      <c r="P145" s="34"/>
      <c r="Q145" s="34"/>
      <c r="R145" s="34"/>
      <c r="S145" s="34"/>
      <c r="T145" s="34"/>
      <c r="U145" s="34"/>
    </row>
    <row r="146" spans="1:21">
      <c r="A146" s="34"/>
      <c r="B146" s="34"/>
      <c r="C146" s="34"/>
      <c r="D146" s="34"/>
      <c r="E146" s="34"/>
      <c r="F146" s="34"/>
      <c r="G146" s="34"/>
      <c r="H146" s="34"/>
      <c r="I146" s="34"/>
      <c r="J146" s="34"/>
      <c r="K146" s="34"/>
      <c r="L146" s="34"/>
      <c r="M146" s="34"/>
      <c r="N146" s="34"/>
      <c r="O146" s="34"/>
      <c r="P146" s="34"/>
      <c r="Q146" s="34"/>
      <c r="R146" s="34"/>
      <c r="S146" s="34"/>
      <c r="T146" s="34"/>
      <c r="U146" s="34"/>
    </row>
    <row r="147" spans="1:21">
      <c r="A147" s="34"/>
      <c r="B147" s="34"/>
      <c r="C147" s="34"/>
      <c r="D147" s="34"/>
      <c r="E147" s="34"/>
      <c r="F147" s="34"/>
      <c r="G147" s="34"/>
      <c r="H147" s="34"/>
      <c r="I147" s="34"/>
      <c r="J147" s="34"/>
      <c r="K147" s="34"/>
      <c r="L147" s="34"/>
      <c r="M147" s="34"/>
      <c r="N147" s="34"/>
      <c r="O147" s="34"/>
      <c r="P147" s="34"/>
      <c r="Q147" s="34"/>
      <c r="R147" s="34"/>
      <c r="S147" s="34"/>
      <c r="T147" s="34"/>
      <c r="U147" s="34"/>
    </row>
  </sheetData>
  <mergeCells count="1">
    <mergeCell ref="A5:C5"/>
  </mergeCells>
  <printOptions horizontalCentered="1" verticalCentered="1"/>
  <pageMargins left="0.5" right="0.5" top="0.5" bottom="0.5" header="0" footer="0"/>
  <pageSetup scale="72" fitToHeight="2" orientation="portrait" r:id="rId1"/>
  <headerFooter alignWithMargins="0"/>
  <rowBreaks count="1" manualBreakCount="1">
    <brk id="66"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133"/>
  <sheetViews>
    <sheetView showGridLines="0" defaultGridColor="0" colorId="22" zoomScale="75" zoomScaleNormal="75" workbookViewId="0">
      <selection activeCell="G27" sqref="G27"/>
    </sheetView>
  </sheetViews>
  <sheetFormatPr defaultColWidth="9.77734375" defaultRowHeight="15"/>
  <cols>
    <col min="1" max="1" width="4.77734375" customWidth="1"/>
    <col min="2" max="2" width="27.44140625" customWidth="1"/>
    <col min="3" max="3" width="15.77734375" customWidth="1"/>
    <col min="4" max="4" width="14.44140625" bestFit="1" customWidth="1"/>
    <col min="5" max="5" width="12.77734375" customWidth="1"/>
    <col min="6" max="8" width="14.77734375" customWidth="1"/>
  </cols>
  <sheetData>
    <row r="1" spans="1:9" ht="15.75" thickBot="1">
      <c r="A1" s="33" t="str">
        <f>'Data Sheet'!A56</f>
        <v>Annual Report of Frontier Telephone of Rochester, Inc.                                                                                                       For the period ending December 31, 2015</v>
      </c>
      <c r="B1" s="34"/>
      <c r="C1" s="34"/>
      <c r="D1" s="34"/>
      <c r="E1" s="34"/>
      <c r="F1" s="34"/>
      <c r="G1" s="34"/>
      <c r="H1" s="34"/>
      <c r="I1" s="34"/>
    </row>
    <row r="2" spans="1:9">
      <c r="A2" s="35" t="s">
        <v>360</v>
      </c>
      <c r="B2" s="36"/>
      <c r="C2" s="36"/>
      <c r="D2" s="36"/>
      <c r="E2" s="36"/>
      <c r="F2" s="36"/>
      <c r="G2" s="36"/>
      <c r="H2" s="37"/>
      <c r="I2" s="34"/>
    </row>
    <row r="3" spans="1:9" ht="15.75">
      <c r="A3" s="248" t="s">
        <v>651</v>
      </c>
      <c r="B3" s="74"/>
      <c r="C3" s="74"/>
      <c r="D3" s="74"/>
      <c r="E3" s="74"/>
      <c r="F3" s="74"/>
      <c r="G3" s="74"/>
      <c r="H3" s="120"/>
      <c r="I3" s="34"/>
    </row>
    <row r="4" spans="1:9">
      <c r="A4" s="41"/>
      <c r="B4" s="34"/>
      <c r="C4" s="34"/>
      <c r="D4" s="34"/>
      <c r="E4" s="34"/>
      <c r="F4" s="34"/>
      <c r="G4" s="34"/>
      <c r="H4" s="42"/>
      <c r="I4" s="34"/>
    </row>
    <row r="5" spans="1:9">
      <c r="A5" s="41" t="s">
        <v>652</v>
      </c>
      <c r="B5" s="34"/>
      <c r="C5" s="34"/>
      <c r="D5" s="34"/>
      <c r="E5" s="34"/>
      <c r="F5" s="34"/>
      <c r="G5" s="34"/>
      <c r="H5" s="42"/>
      <c r="I5" s="34"/>
    </row>
    <row r="6" spans="1:9">
      <c r="A6" s="41" t="s">
        <v>653</v>
      </c>
      <c r="B6" s="34"/>
      <c r="C6" s="34"/>
      <c r="D6" s="34"/>
      <c r="E6" s="34"/>
      <c r="F6" s="34"/>
      <c r="G6" s="34"/>
      <c r="H6" s="42"/>
      <c r="I6" s="34"/>
    </row>
    <row r="7" spans="1:9">
      <c r="A7" s="41"/>
      <c r="B7" s="34"/>
      <c r="C7" s="34"/>
      <c r="D7" s="34"/>
      <c r="E7" s="34"/>
      <c r="F7" s="34"/>
      <c r="G7" s="34"/>
      <c r="H7" s="42"/>
      <c r="I7" s="34"/>
    </row>
    <row r="8" spans="1:9">
      <c r="A8" s="41" t="s">
        <v>654</v>
      </c>
      <c r="B8" s="34"/>
      <c r="C8" s="34"/>
      <c r="D8" s="34"/>
      <c r="E8" s="34"/>
      <c r="F8" s="34"/>
      <c r="G8" s="34"/>
      <c r="H8" s="42"/>
      <c r="I8" s="34"/>
    </row>
    <row r="9" spans="1:9">
      <c r="A9" s="41"/>
      <c r="B9" s="34"/>
      <c r="C9" s="34"/>
      <c r="D9" s="34"/>
      <c r="E9" s="34"/>
      <c r="F9" s="34"/>
      <c r="G9" s="34"/>
      <c r="H9" s="42"/>
      <c r="I9" s="34"/>
    </row>
    <row r="10" spans="1:9">
      <c r="A10" s="41" t="s">
        <v>655</v>
      </c>
      <c r="B10" s="34"/>
      <c r="C10" s="34"/>
      <c r="D10" s="34"/>
      <c r="E10" s="34"/>
      <c r="F10" s="34"/>
      <c r="G10" s="34"/>
      <c r="H10" s="42"/>
      <c r="I10" s="34"/>
    </row>
    <row r="11" spans="1:9">
      <c r="A11" s="41"/>
      <c r="B11" s="34"/>
      <c r="C11" s="34"/>
      <c r="D11" s="34"/>
      <c r="E11" s="34"/>
      <c r="F11" s="34"/>
      <c r="G11" s="34"/>
      <c r="H11" s="42"/>
      <c r="I11" s="34"/>
    </row>
    <row r="12" spans="1:9">
      <c r="A12" s="41" t="s">
        <v>656</v>
      </c>
      <c r="B12" s="34"/>
      <c r="C12" s="34"/>
      <c r="D12" s="34"/>
      <c r="E12" s="34"/>
      <c r="F12" s="34"/>
      <c r="G12" s="34"/>
      <c r="H12" s="42"/>
      <c r="I12" s="34"/>
    </row>
    <row r="13" spans="1:9">
      <c r="A13" s="41" t="s">
        <v>657</v>
      </c>
      <c r="B13" s="34"/>
      <c r="C13" s="34"/>
      <c r="D13" s="34"/>
      <c r="E13" s="34"/>
      <c r="F13" s="34"/>
      <c r="G13" s="34"/>
      <c r="H13" s="42"/>
      <c r="I13" s="34"/>
    </row>
    <row r="14" spans="1:9">
      <c r="A14" s="175" t="s">
        <v>658</v>
      </c>
      <c r="B14" s="176"/>
      <c r="C14" s="176"/>
      <c r="D14" s="176"/>
      <c r="E14" s="176"/>
      <c r="F14" s="176"/>
      <c r="G14" s="176"/>
      <c r="H14" s="177"/>
      <c r="I14" s="34"/>
    </row>
    <row r="15" spans="1:9">
      <c r="A15" s="66"/>
      <c r="B15" s="136"/>
      <c r="C15" s="136"/>
      <c r="D15" s="136"/>
      <c r="E15" s="144" t="s">
        <v>499</v>
      </c>
      <c r="F15" s="144" t="s">
        <v>659</v>
      </c>
      <c r="G15" s="144" t="s">
        <v>660</v>
      </c>
      <c r="H15" s="42"/>
      <c r="I15" s="34"/>
    </row>
    <row r="16" spans="1:9">
      <c r="A16" s="60" t="s">
        <v>661</v>
      </c>
      <c r="B16" s="144" t="s">
        <v>439</v>
      </c>
      <c r="C16" s="144" t="s">
        <v>500</v>
      </c>
      <c r="D16" s="144" t="s">
        <v>662</v>
      </c>
      <c r="E16" s="144" t="s">
        <v>663</v>
      </c>
      <c r="F16" s="144" t="s">
        <v>664</v>
      </c>
      <c r="G16" s="144" t="s">
        <v>665</v>
      </c>
      <c r="H16" s="107" t="s">
        <v>499</v>
      </c>
      <c r="I16" s="34"/>
    </row>
    <row r="17" spans="1:9">
      <c r="A17" s="51" t="s">
        <v>501</v>
      </c>
      <c r="B17" s="249" t="s">
        <v>226</v>
      </c>
      <c r="C17" s="249" t="s">
        <v>227</v>
      </c>
      <c r="D17" s="249" t="s">
        <v>228</v>
      </c>
      <c r="E17" s="249" t="s">
        <v>515</v>
      </c>
      <c r="F17" s="249" t="s">
        <v>516</v>
      </c>
      <c r="G17" s="249" t="s">
        <v>517</v>
      </c>
      <c r="H17" s="250" t="s">
        <v>518</v>
      </c>
      <c r="I17" s="34"/>
    </row>
    <row r="18" spans="1:9" ht="15.95" customHeight="1">
      <c r="A18" s="66"/>
      <c r="B18" s="251" t="s">
        <v>666</v>
      </c>
      <c r="C18" s="136"/>
      <c r="D18" s="136"/>
      <c r="E18" s="136"/>
      <c r="F18" s="136"/>
      <c r="G18" s="136"/>
      <c r="H18" s="42"/>
      <c r="I18" s="34"/>
    </row>
    <row r="19" spans="1:9" ht="15.95" customHeight="1">
      <c r="A19" s="60" t="s">
        <v>231</v>
      </c>
      <c r="B19" s="136" t="s">
        <v>667</v>
      </c>
      <c r="C19" s="252">
        <f>Sch.42!D20-Sch.42!D19</f>
        <v>56803920.739999995</v>
      </c>
      <c r="D19" s="1103"/>
      <c r="E19" s="1103"/>
      <c r="F19" s="252">
        <f>C19-D19+E19</f>
        <v>56803920.739999995</v>
      </c>
      <c r="G19" s="1139">
        <f>F19</f>
        <v>56803920.739999995</v>
      </c>
      <c r="H19" s="1140">
        <f t="shared" ref="H19:H24" si="0">F19-G19</f>
        <v>0</v>
      </c>
      <c r="I19" s="34"/>
    </row>
    <row r="20" spans="1:9" ht="15.95" customHeight="1">
      <c r="A20" s="60" t="s">
        <v>463</v>
      </c>
      <c r="B20" s="136" t="s">
        <v>668</v>
      </c>
      <c r="C20" s="255">
        <f>Sch.42!D26</f>
        <v>70098255.140000001</v>
      </c>
      <c r="D20" s="1073"/>
      <c r="E20" s="1073"/>
      <c r="F20" s="255">
        <f t="shared" ref="F20:F26" si="1">C20-D20+E20</f>
        <v>70098255.140000001</v>
      </c>
      <c r="G20" s="1141">
        <f>Sch.42!D25</f>
        <v>24496724.870000001</v>
      </c>
      <c r="H20" s="1142">
        <f t="shared" si="0"/>
        <v>45601530.269999996</v>
      </c>
      <c r="I20" s="34"/>
    </row>
    <row r="21" spans="1:9" ht="15.95" customHeight="1">
      <c r="A21" s="60" t="s">
        <v>471</v>
      </c>
      <c r="B21" s="136" t="s">
        <v>669</v>
      </c>
      <c r="C21" s="255">
        <f>Sch.42!D41-Sch.42!D38-Sch.42!D40</f>
        <v>180100.24000000002</v>
      </c>
      <c r="D21" s="1073"/>
      <c r="E21" s="1073"/>
      <c r="F21" s="255">
        <f t="shared" si="1"/>
        <v>180100.24000000002</v>
      </c>
      <c r="G21" s="1141">
        <f>Sch.42!D41</f>
        <v>180100.24000000002</v>
      </c>
      <c r="H21" s="1142">
        <f t="shared" si="0"/>
        <v>0</v>
      </c>
      <c r="I21" s="34"/>
    </row>
    <row r="22" spans="1:9" ht="15.95" customHeight="1">
      <c r="A22" s="60" t="s">
        <v>530</v>
      </c>
      <c r="B22" s="136" t="s">
        <v>670</v>
      </c>
      <c r="C22" s="255">
        <f>Sch.42!D54-Sch.42!D50-Sch.42!D53</f>
        <v>21726385.030000001</v>
      </c>
      <c r="D22" s="1073"/>
      <c r="E22" s="1073"/>
      <c r="F22" s="255">
        <f t="shared" si="1"/>
        <v>21726385.030000001</v>
      </c>
      <c r="G22" s="1141">
        <f>Sch.42!D54-Sch.42!D50-Sch.42!D53-Sch.42!D51</f>
        <v>21232253.41</v>
      </c>
      <c r="H22" s="1142">
        <f t="shared" si="0"/>
        <v>494131.62000000104</v>
      </c>
      <c r="I22" s="34"/>
    </row>
    <row r="23" spans="1:9" ht="15.95" customHeight="1">
      <c r="A23" s="60" t="s">
        <v>532</v>
      </c>
      <c r="B23" s="136" t="s">
        <v>671</v>
      </c>
      <c r="C23" s="255">
        <f>Sch.42!D19+Sch.42!D38+Sch.42!D40+Sch.42!D50</f>
        <v>0</v>
      </c>
      <c r="D23" s="1073"/>
      <c r="E23" s="1073"/>
      <c r="F23" s="255">
        <f t="shared" si="1"/>
        <v>0</v>
      </c>
      <c r="G23" s="1141">
        <f>Sch.42!D50</f>
        <v>0</v>
      </c>
      <c r="H23" s="1142">
        <f t="shared" si="0"/>
        <v>0</v>
      </c>
      <c r="I23" s="34"/>
    </row>
    <row r="24" spans="1:9" ht="15.95" customHeight="1">
      <c r="A24" s="60" t="s">
        <v>242</v>
      </c>
      <c r="B24" s="136" t="s">
        <v>672</v>
      </c>
      <c r="C24" s="256">
        <f>Sch.42!D53</f>
        <v>37121552.600000001</v>
      </c>
      <c r="D24" s="1143">
        <f>C24</f>
        <v>37121552.600000001</v>
      </c>
      <c r="E24" s="1144"/>
      <c r="F24" s="256">
        <f t="shared" si="1"/>
        <v>0</v>
      </c>
      <c r="G24" s="1145"/>
      <c r="H24" s="1146">
        <f t="shared" si="0"/>
        <v>0</v>
      </c>
      <c r="I24" s="34"/>
    </row>
    <row r="25" spans="1:9" ht="15.95" customHeight="1">
      <c r="A25" s="60" t="s">
        <v>245</v>
      </c>
      <c r="B25" s="136" t="s">
        <v>673</v>
      </c>
      <c r="C25" s="255">
        <f t="shared" ref="C25:H25" si="2">SUM(C19:C24)</f>
        <v>185930213.74999997</v>
      </c>
      <c r="D25" s="1147">
        <f t="shared" si="2"/>
        <v>37121552.600000001</v>
      </c>
      <c r="E25" s="1147">
        <f t="shared" si="2"/>
        <v>0</v>
      </c>
      <c r="F25" s="1147">
        <f t="shared" si="2"/>
        <v>148808661.14999998</v>
      </c>
      <c r="G25" s="1147">
        <f t="shared" si="2"/>
        <v>102712999.25999999</v>
      </c>
      <c r="H25" s="1148">
        <f t="shared" si="2"/>
        <v>46095661.890000001</v>
      </c>
      <c r="I25" s="34"/>
    </row>
    <row r="26" spans="1:9" ht="15.95" customHeight="1">
      <c r="A26" s="60" t="s">
        <v>248</v>
      </c>
      <c r="B26" s="136" t="s">
        <v>674</v>
      </c>
      <c r="C26" s="256">
        <f>Sch.42!D58</f>
        <v>1840232.66</v>
      </c>
      <c r="D26" s="1145">
        <f>(D25/C25)*C26</f>
        <v>367408.24477446143</v>
      </c>
      <c r="E26" s="1144"/>
      <c r="F26" s="1145">
        <f t="shared" si="1"/>
        <v>1472824.4152255384</v>
      </c>
      <c r="G26" s="1107">
        <f>(G25/F25)*F26</f>
        <v>1016595.485115489</v>
      </c>
      <c r="H26" s="1146">
        <f>F26-G26</f>
        <v>456228.93011004943</v>
      </c>
      <c r="I26" s="34"/>
    </row>
    <row r="27" spans="1:9" ht="15.95" customHeight="1">
      <c r="A27" s="60" t="s">
        <v>252</v>
      </c>
      <c r="B27" s="136" t="s">
        <v>675</v>
      </c>
      <c r="C27" s="256">
        <f t="shared" ref="C27:H27" si="3">C25-C26</f>
        <v>184089981.08999997</v>
      </c>
      <c r="D27" s="1143">
        <f t="shared" si="3"/>
        <v>36754144.355225541</v>
      </c>
      <c r="E27" s="1143">
        <f t="shared" si="3"/>
        <v>0</v>
      </c>
      <c r="F27" s="1143">
        <f t="shared" si="3"/>
        <v>147335836.73477444</v>
      </c>
      <c r="G27" s="1143">
        <f t="shared" si="3"/>
        <v>101696403.77488451</v>
      </c>
      <c r="H27" s="1149">
        <f t="shared" si="3"/>
        <v>45639432.959889948</v>
      </c>
      <c r="I27" s="34"/>
    </row>
    <row r="28" spans="1:9" ht="15.95" customHeight="1">
      <c r="A28" s="60" t="s">
        <v>676</v>
      </c>
      <c r="B28" s="136"/>
      <c r="C28" s="255"/>
      <c r="D28" s="1147"/>
      <c r="E28" s="1147"/>
      <c r="F28" s="1147"/>
      <c r="G28" s="1147"/>
      <c r="H28" s="1148"/>
      <c r="I28" s="34"/>
    </row>
    <row r="29" spans="1:9" ht="15.95" customHeight="1">
      <c r="A29" s="60" t="s">
        <v>676</v>
      </c>
      <c r="B29" s="251" t="s">
        <v>677</v>
      </c>
      <c r="C29" s="255"/>
      <c r="D29" s="1147"/>
      <c r="E29" s="1147"/>
      <c r="F29" s="1147"/>
      <c r="G29" s="1147"/>
      <c r="H29" s="1148"/>
      <c r="I29" s="34"/>
    </row>
    <row r="30" spans="1:9" ht="15.95" customHeight="1">
      <c r="A30" s="60" t="s">
        <v>538</v>
      </c>
      <c r="B30" s="136" t="s">
        <v>678</v>
      </c>
      <c r="C30" s="1147">
        <f>Sch.44!G74</f>
        <v>44829592.160000004</v>
      </c>
      <c r="D30" s="1150">
        <f t="shared" ref="D30:D35" si="4">C30-F30</f>
        <v>6929411.7500000075</v>
      </c>
      <c r="E30" s="1073"/>
      <c r="F30" s="1151">
        <f>38033423.48+644844.11-778087.18</f>
        <v>37900180.409999996</v>
      </c>
      <c r="G30" s="1106">
        <f>+F30*0.7592</f>
        <v>28773816.967271999</v>
      </c>
      <c r="H30" s="1142">
        <f t="shared" ref="H30:H35" si="5">F30-G30</f>
        <v>9126363.4427279979</v>
      </c>
      <c r="I30" s="34"/>
    </row>
    <row r="31" spans="1:9" ht="15.95" customHeight="1">
      <c r="A31" s="60" t="s">
        <v>540</v>
      </c>
      <c r="B31" s="136" t="s">
        <v>679</v>
      </c>
      <c r="C31" s="255">
        <f>Sch.44!G104-Sch.44!G95-Sch.44!G103</f>
        <v>15432462.409999996</v>
      </c>
      <c r="D31" s="1150">
        <f t="shared" si="4"/>
        <v>227564.04999999702</v>
      </c>
      <c r="E31" s="1073"/>
      <c r="F31" s="1151">
        <v>15204898.359999999</v>
      </c>
      <c r="G31" s="1106">
        <f>+F31*0.7643</f>
        <v>11621103.816547999</v>
      </c>
      <c r="H31" s="1142">
        <f t="shared" si="5"/>
        <v>3583794.5434520002</v>
      </c>
      <c r="I31" s="34"/>
    </row>
    <row r="32" spans="1:9" ht="15.95" customHeight="1">
      <c r="A32" s="60" t="s">
        <v>542</v>
      </c>
      <c r="B32" s="136" t="s">
        <v>680</v>
      </c>
      <c r="C32" s="255">
        <f>Sch.44!G120</f>
        <v>10060941.959999999</v>
      </c>
      <c r="D32" s="1150">
        <f t="shared" si="4"/>
        <v>4466657.5599999987</v>
      </c>
      <c r="E32" s="1073"/>
      <c r="F32" s="1151">
        <v>5594284.4000000004</v>
      </c>
      <c r="G32" s="1106">
        <f>+F32*0.5917</f>
        <v>3310138.0794800003</v>
      </c>
      <c r="H32" s="1142">
        <f t="shared" si="5"/>
        <v>2284146.3205200001</v>
      </c>
      <c r="I32" s="34"/>
    </row>
    <row r="33" spans="1:9" ht="15.95" customHeight="1">
      <c r="A33" s="60" t="s">
        <v>544</v>
      </c>
      <c r="B33" s="136" t="s">
        <v>681</v>
      </c>
      <c r="C33" s="255">
        <f>Sch.44!G129</f>
        <v>21684793.890000001</v>
      </c>
      <c r="D33" s="1150">
        <f t="shared" si="4"/>
        <v>1979892.3100000024</v>
      </c>
      <c r="E33" s="1073"/>
      <c r="F33" s="1151">
        <v>19704901.579999998</v>
      </c>
      <c r="G33" s="1106">
        <f>+F33*0.8479</f>
        <v>16707786.049681999</v>
      </c>
      <c r="H33" s="1142">
        <f t="shared" si="5"/>
        <v>2997115.5303179994</v>
      </c>
      <c r="I33" s="34"/>
    </row>
    <row r="34" spans="1:9" ht="15.95" customHeight="1">
      <c r="A34" s="60" t="s">
        <v>546</v>
      </c>
      <c r="B34" s="136" t="s">
        <v>682</v>
      </c>
      <c r="C34" s="255">
        <f>Sch.44!G95</f>
        <v>3604807.41</v>
      </c>
      <c r="D34" s="1150">
        <f t="shared" si="4"/>
        <v>0.41000000014901161</v>
      </c>
      <c r="E34" s="1073"/>
      <c r="F34" s="1151">
        <v>3604807</v>
      </c>
      <c r="G34" s="1106">
        <f>+F34*0.5739</f>
        <v>2068798.7372999999</v>
      </c>
      <c r="H34" s="1142">
        <f t="shared" si="5"/>
        <v>1536008.2627000001</v>
      </c>
      <c r="I34" s="34"/>
    </row>
    <row r="35" spans="1:9" ht="15.95" customHeight="1">
      <c r="A35" s="60" t="s">
        <v>547</v>
      </c>
      <c r="B35" s="136" t="s">
        <v>683</v>
      </c>
      <c r="C35" s="256">
        <f>Sch.44!G149</f>
        <v>21899949.52</v>
      </c>
      <c r="D35" s="1152">
        <f t="shared" si="4"/>
        <v>2047622.1699999981</v>
      </c>
      <c r="E35" s="1144"/>
      <c r="F35" s="1153">
        <v>19852327.350000001</v>
      </c>
      <c r="G35" s="1107">
        <f>+F35*0.7773</f>
        <v>15431214.049155001</v>
      </c>
      <c r="H35" s="1146">
        <f t="shared" si="5"/>
        <v>4421113.3008450009</v>
      </c>
      <c r="I35" s="34"/>
    </row>
    <row r="36" spans="1:9" ht="15.95" customHeight="1">
      <c r="A36" s="60" t="s">
        <v>548</v>
      </c>
      <c r="B36" s="136" t="s">
        <v>673</v>
      </c>
      <c r="C36" s="255">
        <f t="shared" ref="C36:H36" si="6">SUM(C30:C35)</f>
        <v>117512547.34999999</v>
      </c>
      <c r="D36" s="1147">
        <f t="shared" si="6"/>
        <v>15651148.250000004</v>
      </c>
      <c r="E36" s="1147">
        <f t="shared" si="6"/>
        <v>0</v>
      </c>
      <c r="F36" s="1147">
        <f t="shared" si="6"/>
        <v>101861399.09999999</v>
      </c>
      <c r="G36" s="1147">
        <f t="shared" si="6"/>
        <v>77912857.699436992</v>
      </c>
      <c r="H36" s="1148">
        <f t="shared" si="6"/>
        <v>23948541.400562998</v>
      </c>
      <c r="I36" s="34"/>
    </row>
    <row r="37" spans="1:9" ht="15.95" customHeight="1">
      <c r="A37" s="60" t="s">
        <v>549</v>
      </c>
      <c r="B37" s="136" t="s">
        <v>684</v>
      </c>
      <c r="C37" s="256">
        <f>Sch.44!G103</f>
        <v>38844730.890000001</v>
      </c>
      <c r="D37" s="1145">
        <f>C37-F37</f>
        <v>355743.38000000268</v>
      </c>
      <c r="E37" s="1144"/>
      <c r="F37" s="1153">
        <v>38488987.509999998</v>
      </c>
      <c r="G37" s="1107">
        <f>+F37*0.7284</f>
        <v>28035378.502284002</v>
      </c>
      <c r="H37" s="1146">
        <f>F37-G37</f>
        <v>10453609.007715996</v>
      </c>
      <c r="I37" s="34"/>
    </row>
    <row r="38" spans="1:9" ht="15.95" customHeight="1">
      <c r="A38" s="60" t="s">
        <v>550</v>
      </c>
      <c r="B38" s="136" t="s">
        <v>685</v>
      </c>
      <c r="C38" s="256">
        <f t="shared" ref="C38:H38" si="7">C36+C37</f>
        <v>156357278.24000001</v>
      </c>
      <c r="D38" s="1143">
        <f t="shared" si="7"/>
        <v>16006891.630000006</v>
      </c>
      <c r="E38" s="1143">
        <f t="shared" si="7"/>
        <v>0</v>
      </c>
      <c r="F38" s="1143">
        <f t="shared" si="7"/>
        <v>140350386.60999998</v>
      </c>
      <c r="G38" s="1143">
        <f t="shared" si="7"/>
        <v>105948236.201721</v>
      </c>
      <c r="H38" s="1149">
        <f t="shared" si="7"/>
        <v>34402150.408278994</v>
      </c>
      <c r="I38" s="34"/>
    </row>
    <row r="39" spans="1:9" ht="15.95" customHeight="1">
      <c r="A39" s="60" t="s">
        <v>676</v>
      </c>
      <c r="B39" s="136"/>
      <c r="C39" s="255"/>
      <c r="D39" s="1147"/>
      <c r="E39" s="1147"/>
      <c r="F39" s="1147"/>
      <c r="G39" s="1147"/>
      <c r="H39" s="1148"/>
      <c r="I39" s="34"/>
    </row>
    <row r="40" spans="1:9" ht="15.95" customHeight="1">
      <c r="A40" s="60" t="s">
        <v>551</v>
      </c>
      <c r="B40" s="136" t="s">
        <v>686</v>
      </c>
      <c r="C40" s="255">
        <f t="shared" ref="C40:H40" si="8">C27-C38</f>
        <v>27732702.849999964</v>
      </c>
      <c r="D40" s="1147">
        <f t="shared" si="8"/>
        <v>20747252.725225534</v>
      </c>
      <c r="E40" s="1147">
        <f t="shared" si="8"/>
        <v>0</v>
      </c>
      <c r="F40" s="1147">
        <f t="shared" si="8"/>
        <v>6985450.124774456</v>
      </c>
      <c r="G40" s="1147">
        <f t="shared" si="8"/>
        <v>-4251832.4268364906</v>
      </c>
      <c r="H40" s="1148">
        <f t="shared" si="8"/>
        <v>11237282.551610954</v>
      </c>
      <c r="I40" s="34"/>
    </row>
    <row r="41" spans="1:9" ht="15.95" customHeight="1">
      <c r="A41" s="60" t="s">
        <v>676</v>
      </c>
      <c r="B41" s="136"/>
      <c r="C41" s="255"/>
      <c r="D41" s="1147"/>
      <c r="E41" s="1147"/>
      <c r="F41" s="1147"/>
      <c r="G41" s="1147"/>
      <c r="H41" s="1148"/>
      <c r="I41" s="34"/>
    </row>
    <row r="42" spans="1:9" ht="15.95" customHeight="1">
      <c r="A42" s="60" t="s">
        <v>676</v>
      </c>
      <c r="B42" s="251" t="s">
        <v>687</v>
      </c>
      <c r="C42" s="255"/>
      <c r="D42" s="1147"/>
      <c r="E42" s="1147"/>
      <c r="F42" s="1147"/>
      <c r="G42" s="1147"/>
      <c r="H42" s="1148"/>
      <c r="I42" s="34"/>
    </row>
    <row r="43" spans="1:9" ht="15.95" customHeight="1">
      <c r="A43" s="60" t="s">
        <v>552</v>
      </c>
      <c r="B43" s="136" t="s">
        <v>688</v>
      </c>
      <c r="C43" s="255">
        <f>Sch.12!H27</f>
        <v>-27153227.162415288</v>
      </c>
      <c r="D43" s="1147">
        <f>+($C$43/$C$40)*D40</f>
        <v>-20313738.235005438</v>
      </c>
      <c r="E43" s="1147">
        <f>+($C$43/$C$40)*E40</f>
        <v>0</v>
      </c>
      <c r="F43" s="1294">
        <f>+($C$43/$C$40)*F40</f>
        <v>-6839488.9274098743</v>
      </c>
      <c r="G43" s="1147">
        <f>+($C$43/$C$40)*G40</f>
        <v>4162990.2561918828</v>
      </c>
      <c r="H43" s="1148">
        <f>+($C$43/$C$40)*H40</f>
        <v>-11002479.183601765</v>
      </c>
      <c r="I43" s="34"/>
    </row>
    <row r="44" spans="1:9" ht="15.95" customHeight="1">
      <c r="A44" s="60" t="s">
        <v>553</v>
      </c>
      <c r="B44" s="136" t="s">
        <v>689</v>
      </c>
      <c r="C44" s="255">
        <f>Sch.12!H30</f>
        <v>20869687.382415291</v>
      </c>
      <c r="D44" s="1141">
        <f>+($C$44/$C$40)*D40</f>
        <v>15612927.479927229</v>
      </c>
      <c r="E44" s="1141">
        <f>+($C$44/$C$40)*E40</f>
        <v>0</v>
      </c>
      <c r="F44" s="1294">
        <f>+($C$44/$C$40)*F40</f>
        <v>5256759.9024880826</v>
      </c>
      <c r="G44" s="1141">
        <f>+($C$44/$C$40)*G40</f>
        <v>-3199630.920593584</v>
      </c>
      <c r="H44" s="1148">
        <f>+($C$44/$C$40)*H40</f>
        <v>8456390.8230816722</v>
      </c>
      <c r="I44" s="34"/>
    </row>
    <row r="45" spans="1:9" ht="15.95" customHeight="1">
      <c r="A45" s="41"/>
      <c r="B45" s="57" t="s">
        <v>690</v>
      </c>
      <c r="C45" s="255"/>
      <c r="D45" s="1073"/>
      <c r="E45" s="1073"/>
      <c r="F45" s="1073"/>
      <c r="G45" s="1073"/>
      <c r="H45" s="1052"/>
      <c r="I45" s="34"/>
    </row>
    <row r="46" spans="1:9" ht="15.95" customHeight="1">
      <c r="A46" s="60" t="s">
        <v>554</v>
      </c>
      <c r="B46" s="136" t="s">
        <v>691</v>
      </c>
      <c r="C46" s="256">
        <f>Sch.12!H26</f>
        <v>0</v>
      </c>
      <c r="D46" s="1144"/>
      <c r="E46" s="1144"/>
      <c r="F46" s="1144"/>
      <c r="G46" s="1144"/>
      <c r="H46" s="1154"/>
      <c r="I46" s="34"/>
    </row>
    <row r="47" spans="1:9" ht="15.95" customHeight="1">
      <c r="A47" s="60" t="s">
        <v>555</v>
      </c>
      <c r="B47" s="136" t="s">
        <v>692</v>
      </c>
      <c r="C47" s="255">
        <f t="shared" ref="C47:H47" si="9">SUM(C43:C46)</f>
        <v>-6283539.7799999975</v>
      </c>
      <c r="D47" s="1147">
        <f t="shared" si="9"/>
        <v>-4700810.7550782096</v>
      </c>
      <c r="E47" s="1147">
        <f t="shared" si="9"/>
        <v>0</v>
      </c>
      <c r="F47" s="1147">
        <f t="shared" si="9"/>
        <v>-1582729.0249217916</v>
      </c>
      <c r="G47" s="1155">
        <f t="shared" si="9"/>
        <v>963359.33559829881</v>
      </c>
      <c r="H47" s="1148">
        <f t="shared" si="9"/>
        <v>-2546088.3605200928</v>
      </c>
      <c r="I47" s="34"/>
    </row>
    <row r="48" spans="1:9" ht="15.95" customHeight="1">
      <c r="A48" s="60" t="s">
        <v>556</v>
      </c>
      <c r="B48" s="136" t="s">
        <v>693</v>
      </c>
      <c r="C48" s="256">
        <f>Sch.12!H28+Sch.12!H29</f>
        <v>19132172.670000002</v>
      </c>
      <c r="D48" s="1156">
        <f>C48-F48</f>
        <v>271628.78000000119</v>
      </c>
      <c r="E48" s="1144"/>
      <c r="F48" s="1153">
        <v>18860543.890000001</v>
      </c>
      <c r="G48" s="1144">
        <f>+F48*0.5219</f>
        <v>9843317.856191</v>
      </c>
      <c r="H48" s="1146">
        <f>F48-G48</f>
        <v>9017226.0338090006</v>
      </c>
      <c r="I48" s="34"/>
    </row>
    <row r="49" spans="1:9" ht="15.95" customHeight="1">
      <c r="A49" s="60" t="s">
        <v>557</v>
      </c>
      <c r="B49" s="136" t="s">
        <v>694</v>
      </c>
      <c r="C49" s="256">
        <f t="shared" ref="C49:H49" si="10">C47+C48</f>
        <v>12848632.890000004</v>
      </c>
      <c r="D49" s="1143">
        <f t="shared" si="10"/>
        <v>-4429181.9750782084</v>
      </c>
      <c r="E49" s="1143">
        <f t="shared" si="10"/>
        <v>0</v>
      </c>
      <c r="F49" s="1143">
        <f t="shared" si="10"/>
        <v>17277814.865078211</v>
      </c>
      <c r="G49" s="1143">
        <f t="shared" si="10"/>
        <v>10806677.191789299</v>
      </c>
      <c r="H49" s="1149">
        <f t="shared" si="10"/>
        <v>6471137.6732889079</v>
      </c>
      <c r="I49" s="34"/>
    </row>
    <row r="50" spans="1:9" ht="15.95" customHeight="1">
      <c r="A50" s="66"/>
      <c r="B50" s="136"/>
      <c r="C50" s="255"/>
      <c r="D50" s="1147"/>
      <c r="E50" s="1147"/>
      <c r="F50" s="1147"/>
      <c r="G50" s="1147"/>
      <c r="H50" s="1148"/>
      <c r="I50" s="34"/>
    </row>
    <row r="51" spans="1:9" ht="15.95" customHeight="1">
      <c r="A51" s="66"/>
      <c r="B51" s="136" t="s">
        <v>695</v>
      </c>
      <c r="C51" s="157"/>
      <c r="D51" s="1073"/>
      <c r="E51" s="1073"/>
      <c r="F51" s="1073"/>
      <c r="G51" s="1073"/>
      <c r="H51" s="1052"/>
      <c r="I51" s="34"/>
    </row>
    <row r="52" spans="1:9" ht="15.95" customHeight="1">
      <c r="A52" s="60" t="s">
        <v>696</v>
      </c>
      <c r="B52" s="136" t="s">
        <v>697</v>
      </c>
      <c r="C52" s="157"/>
      <c r="D52" s="1073"/>
      <c r="E52" s="1073"/>
      <c r="F52" s="1073"/>
      <c r="G52" s="1073"/>
      <c r="H52" s="1052"/>
      <c r="I52" s="34"/>
    </row>
    <row r="53" spans="1:9" ht="15.95" customHeight="1">
      <c r="A53" s="66"/>
      <c r="B53" s="136"/>
      <c r="C53" s="255"/>
      <c r="D53" s="1147"/>
      <c r="E53" s="1147"/>
      <c r="F53" s="1147"/>
      <c r="G53" s="1147"/>
      <c r="H53" s="1148"/>
      <c r="I53" s="34"/>
    </row>
    <row r="54" spans="1:9" ht="15.95" customHeight="1">
      <c r="A54" s="60" t="s">
        <v>698</v>
      </c>
      <c r="B54" s="136" t="s">
        <v>699</v>
      </c>
      <c r="C54" s="255">
        <f t="shared" ref="C54:H54" si="11">C40-C49+C52</f>
        <v>14884069.95999996</v>
      </c>
      <c r="D54" s="1147">
        <f t="shared" si="11"/>
        <v>25176434.700303741</v>
      </c>
      <c r="E54" s="1147">
        <f t="shared" si="11"/>
        <v>0</v>
      </c>
      <c r="F54" s="1147">
        <f>F40-F49+F52</f>
        <v>-10292364.740303755</v>
      </c>
      <c r="G54" s="1147">
        <f t="shared" si="11"/>
        <v>-15058509.61862579</v>
      </c>
      <c r="H54" s="1148">
        <f t="shared" si="11"/>
        <v>4766144.8783220463</v>
      </c>
      <c r="I54" s="34"/>
    </row>
    <row r="55" spans="1:9" ht="15.95" customHeight="1">
      <c r="A55" s="66"/>
      <c r="B55" s="136"/>
      <c r="C55" s="255"/>
      <c r="D55" s="1147"/>
      <c r="E55" s="1147"/>
      <c r="F55" s="1147"/>
      <c r="G55" s="1147"/>
      <c r="H55" s="1148"/>
      <c r="I55" s="34"/>
    </row>
    <row r="56" spans="1:9" ht="15.95" customHeight="1">
      <c r="A56" s="60" t="s">
        <v>700</v>
      </c>
      <c r="B56" s="136" t="s">
        <v>701</v>
      </c>
      <c r="C56" s="145"/>
      <c r="D56" s="1157"/>
      <c r="E56" s="1157"/>
      <c r="F56" s="1157"/>
      <c r="G56" s="1157"/>
      <c r="H56" s="1158"/>
      <c r="I56" s="34"/>
    </row>
    <row r="57" spans="1:9" ht="15.95" customHeight="1">
      <c r="A57" s="66"/>
      <c r="B57" s="136"/>
      <c r="C57" s="136"/>
      <c r="D57" s="1159"/>
      <c r="E57" s="1159"/>
      <c r="F57" s="1159"/>
      <c r="G57" s="1159"/>
      <c r="H57" s="1160"/>
      <c r="I57" s="34"/>
    </row>
    <row r="58" spans="1:9" ht="15.95" customHeight="1">
      <c r="A58" s="66"/>
      <c r="B58" s="136" t="s">
        <v>702</v>
      </c>
      <c r="C58" s="136"/>
      <c r="D58" s="1159"/>
      <c r="E58" s="1159"/>
      <c r="F58" s="1159"/>
      <c r="G58" s="1159"/>
      <c r="H58" s="1160"/>
      <c r="I58" s="34"/>
    </row>
    <row r="59" spans="1:9" ht="15.95" customHeight="1" thickBot="1">
      <c r="A59" s="257" t="s">
        <v>292</v>
      </c>
      <c r="B59" s="258" t="s">
        <v>703</v>
      </c>
      <c r="C59" s="259">
        <f t="shared" ref="C59:H59" si="12">C54+C56</f>
        <v>14884069.95999996</v>
      </c>
      <c r="D59" s="1161">
        <f t="shared" si="12"/>
        <v>25176434.700303741</v>
      </c>
      <c r="E59" s="1161">
        <f t="shared" si="12"/>
        <v>0</v>
      </c>
      <c r="F59" s="1161">
        <f t="shared" si="12"/>
        <v>-10292364.740303755</v>
      </c>
      <c r="G59" s="1161">
        <f t="shared" si="12"/>
        <v>-15058509.61862579</v>
      </c>
      <c r="H59" s="1162">
        <f t="shared" si="12"/>
        <v>4766144.8783220463</v>
      </c>
      <c r="I59" s="34" t="s">
        <v>360</v>
      </c>
    </row>
    <row r="60" spans="1:9">
      <c r="A60" s="34" t="s">
        <v>436</v>
      </c>
      <c r="B60" s="74"/>
      <c r="C60" s="74"/>
      <c r="D60" s="74"/>
      <c r="E60" s="74"/>
      <c r="F60" s="74"/>
      <c r="G60" s="74"/>
      <c r="H60" s="74"/>
      <c r="I60" s="34"/>
    </row>
    <row r="61" spans="1:9">
      <c r="A61" s="101" t="s">
        <v>542</v>
      </c>
      <c r="B61" s="101"/>
      <c r="C61" s="101"/>
      <c r="D61" s="101"/>
      <c r="E61" s="101"/>
      <c r="F61" s="101"/>
      <c r="G61" s="101"/>
      <c r="H61" s="101"/>
      <c r="I61" s="34"/>
    </row>
    <row r="62" spans="1:9">
      <c r="A62" s="34"/>
      <c r="B62" s="34" t="s">
        <v>704</v>
      </c>
      <c r="C62" s="34"/>
      <c r="D62" s="34"/>
      <c r="E62" s="34"/>
      <c r="F62" s="34"/>
      <c r="G62" s="34"/>
      <c r="H62" s="34"/>
      <c r="I62" s="34"/>
    </row>
    <row r="63" spans="1:9">
      <c r="A63" s="34"/>
      <c r="B63" s="34"/>
      <c r="C63" s="34"/>
      <c r="D63" s="34"/>
      <c r="E63" s="34"/>
      <c r="F63" s="34"/>
      <c r="G63" s="34"/>
      <c r="H63" s="34"/>
      <c r="I63" s="34"/>
    </row>
    <row r="64" spans="1:9">
      <c r="A64" s="34"/>
      <c r="B64" s="34"/>
      <c r="C64" s="34"/>
      <c r="D64" s="34"/>
      <c r="E64" s="34"/>
      <c r="F64" s="34"/>
      <c r="G64" s="34"/>
      <c r="H64" s="34"/>
      <c r="I64" s="34"/>
    </row>
    <row r="65" spans="1:9">
      <c r="A65" s="34"/>
      <c r="B65" s="34"/>
      <c r="C65" s="34"/>
      <c r="D65" s="34"/>
      <c r="E65" s="34"/>
      <c r="F65" s="34"/>
      <c r="G65" s="34"/>
      <c r="H65" s="34"/>
      <c r="I65" s="34"/>
    </row>
    <row r="66" spans="1:9">
      <c r="A66" s="34"/>
      <c r="B66" s="34"/>
      <c r="C66" s="34"/>
      <c r="D66" s="34"/>
      <c r="E66" s="34"/>
      <c r="F66" s="34"/>
      <c r="G66" s="34"/>
      <c r="H66" s="34"/>
      <c r="I66" s="34"/>
    </row>
    <row r="67" spans="1:9">
      <c r="A67" s="34"/>
      <c r="B67" s="34"/>
      <c r="C67" s="34"/>
      <c r="D67" s="34"/>
      <c r="E67" s="34"/>
      <c r="F67" s="34"/>
      <c r="G67" s="34"/>
      <c r="H67" s="34"/>
      <c r="I67" s="34"/>
    </row>
    <row r="68" spans="1:9">
      <c r="A68" s="34"/>
      <c r="B68" s="34"/>
      <c r="C68" s="34"/>
      <c r="D68" s="34"/>
      <c r="E68" s="34"/>
      <c r="F68" s="34"/>
      <c r="G68" s="34"/>
      <c r="H68" s="34"/>
      <c r="I68" s="34"/>
    </row>
    <row r="69" spans="1:9">
      <c r="A69" s="34"/>
      <c r="B69" s="34"/>
      <c r="C69" s="34"/>
      <c r="D69" s="34"/>
      <c r="E69" s="34"/>
      <c r="F69" s="34"/>
      <c r="G69" s="34"/>
      <c r="H69" s="34"/>
      <c r="I69" s="34"/>
    </row>
    <row r="70" spans="1:9">
      <c r="A70" s="34"/>
      <c r="B70" s="34"/>
      <c r="C70" s="34"/>
      <c r="D70" s="34"/>
      <c r="E70" s="34"/>
      <c r="F70" s="34"/>
      <c r="G70" s="34"/>
      <c r="H70" s="34"/>
      <c r="I70" s="34"/>
    </row>
    <row r="71" spans="1:9" ht="15.75" thickBot="1">
      <c r="A71" s="33" t="str">
        <f>'Data Sheet'!A56</f>
        <v>Annual Report of Frontier Telephone of Rochester, Inc.                                                                                                       For the period ending December 31, 2015</v>
      </c>
      <c r="B71" s="34"/>
      <c r="C71" s="34"/>
      <c r="D71" s="34"/>
      <c r="E71" s="34"/>
      <c r="F71" s="34"/>
      <c r="G71" s="34"/>
      <c r="H71" s="34"/>
      <c r="I71" s="34"/>
    </row>
    <row r="72" spans="1:9">
      <c r="A72" s="35"/>
      <c r="B72" s="36"/>
      <c r="C72" s="36"/>
      <c r="D72" s="36"/>
      <c r="E72" s="36"/>
      <c r="F72" s="36"/>
      <c r="G72" s="36"/>
      <c r="H72" s="37" t="s">
        <v>360</v>
      </c>
      <c r="I72" s="34"/>
    </row>
    <row r="73" spans="1:9" ht="15.75">
      <c r="A73" s="248" t="s">
        <v>651</v>
      </c>
      <c r="B73" s="74"/>
      <c r="C73" s="74"/>
      <c r="D73" s="74"/>
      <c r="E73" s="74"/>
      <c r="F73" s="74"/>
      <c r="G73" s="74"/>
      <c r="H73" s="120"/>
      <c r="I73" s="34"/>
    </row>
    <row r="74" spans="1:9">
      <c r="A74" s="41"/>
      <c r="B74" s="34"/>
      <c r="C74" s="34"/>
      <c r="D74" s="34"/>
      <c r="E74" s="34"/>
      <c r="F74" s="34"/>
      <c r="G74" s="34"/>
      <c r="H74" s="42"/>
      <c r="I74" s="34"/>
    </row>
    <row r="75" spans="1:9">
      <c r="A75" s="184"/>
      <c r="B75" s="141"/>
      <c r="C75" s="141"/>
      <c r="D75" s="141"/>
      <c r="E75" s="142" t="s">
        <v>499</v>
      </c>
      <c r="F75" s="142" t="s">
        <v>659</v>
      </c>
      <c r="G75" s="142" t="s">
        <v>660</v>
      </c>
      <c r="H75" s="261"/>
      <c r="I75" s="34"/>
    </row>
    <row r="76" spans="1:9">
      <c r="A76" s="60" t="s">
        <v>661</v>
      </c>
      <c r="B76" s="144" t="s">
        <v>439</v>
      </c>
      <c r="C76" s="144" t="s">
        <v>500</v>
      </c>
      <c r="D76" s="144" t="s">
        <v>662</v>
      </c>
      <c r="E76" s="144" t="s">
        <v>663</v>
      </c>
      <c r="F76" s="144" t="s">
        <v>664</v>
      </c>
      <c r="G76" s="144" t="s">
        <v>665</v>
      </c>
      <c r="H76" s="107" t="s">
        <v>499</v>
      </c>
      <c r="I76" s="34"/>
    </row>
    <row r="77" spans="1:9">
      <c r="A77" s="51" t="s">
        <v>501</v>
      </c>
      <c r="B77" s="249" t="s">
        <v>226</v>
      </c>
      <c r="C77" s="249" t="s">
        <v>227</v>
      </c>
      <c r="D77" s="249" t="s">
        <v>228</v>
      </c>
      <c r="E77" s="249" t="s">
        <v>515</v>
      </c>
      <c r="F77" s="249" t="s">
        <v>516</v>
      </c>
      <c r="G77" s="249" t="s">
        <v>517</v>
      </c>
      <c r="H77" s="250" t="s">
        <v>518</v>
      </c>
      <c r="I77" s="34"/>
    </row>
    <row r="78" spans="1:9" ht="15" customHeight="1">
      <c r="A78" s="60" t="s">
        <v>231</v>
      </c>
      <c r="B78" s="136" t="s">
        <v>705</v>
      </c>
      <c r="C78" s="1163">
        <f>Sch.11!E47</f>
        <v>1557083055.97</v>
      </c>
      <c r="D78" s="1163">
        <f>+C78-F78</f>
        <v>26158995.309999943</v>
      </c>
      <c r="E78" s="1103"/>
      <c r="F78" s="1103">
        <v>1530924060.6600001</v>
      </c>
      <c r="G78" s="1103">
        <f>+F78*0.7643</f>
        <v>1170085259.562438</v>
      </c>
      <c r="H78" s="1051">
        <f>+F78-G78</f>
        <v>360838801.09756207</v>
      </c>
      <c r="I78" s="34"/>
    </row>
    <row r="79" spans="1:9" ht="15" customHeight="1">
      <c r="A79" s="66"/>
      <c r="B79" s="136"/>
      <c r="C79" s="1163"/>
      <c r="D79" s="1163"/>
      <c r="E79" s="1103"/>
      <c r="F79" s="1103"/>
      <c r="G79" s="1103"/>
      <c r="H79" s="1051"/>
      <c r="I79" s="34"/>
    </row>
    <row r="80" spans="1:9" ht="15" customHeight="1">
      <c r="A80" s="66"/>
      <c r="B80" s="136" t="s">
        <v>706</v>
      </c>
      <c r="C80" s="1106"/>
      <c r="D80" s="1106"/>
      <c r="E80" s="1073"/>
      <c r="F80" s="1073"/>
      <c r="G80" s="1073"/>
      <c r="H80" s="1052"/>
      <c r="I80" s="34"/>
    </row>
    <row r="81" spans="1:9" ht="15" customHeight="1">
      <c r="A81" s="60" t="s">
        <v>463</v>
      </c>
      <c r="B81" s="136" t="s">
        <v>707</v>
      </c>
      <c r="C81" s="1106">
        <f>Sch.11!E49</f>
        <v>5084586.96</v>
      </c>
      <c r="D81" s="1106">
        <f>+C81-F81</f>
        <v>32815.929999999702</v>
      </c>
      <c r="E81" s="1073"/>
      <c r="F81" s="1073">
        <v>5051771.03</v>
      </c>
      <c r="G81" s="1073">
        <f>+F81*0.7643</f>
        <v>3861068.5982289999</v>
      </c>
      <c r="H81" s="1052">
        <f>+F81-G81:G81</f>
        <v>1190702.4317710004</v>
      </c>
      <c r="I81" s="34"/>
    </row>
    <row r="82" spans="1:9" ht="15" customHeight="1">
      <c r="A82" s="66"/>
      <c r="B82" s="136"/>
      <c r="C82" s="1106"/>
      <c r="D82" s="1106"/>
      <c r="E82" s="1073"/>
      <c r="F82" s="1073"/>
      <c r="G82" s="1073"/>
      <c r="H82" s="1052"/>
      <c r="I82" s="34"/>
    </row>
    <row r="83" spans="1:9" ht="15" customHeight="1">
      <c r="A83" s="66"/>
      <c r="B83" s="136" t="s">
        <v>708</v>
      </c>
      <c r="C83" s="1106">
        <f>Sch.11!E48</f>
        <v>0</v>
      </c>
      <c r="D83" s="1106"/>
      <c r="E83" s="1073"/>
      <c r="F83" s="1073"/>
      <c r="G83" s="1073"/>
      <c r="H83" s="1052"/>
      <c r="I83" s="34"/>
    </row>
    <row r="84" spans="1:9" ht="15" customHeight="1">
      <c r="A84" s="60" t="s">
        <v>471</v>
      </c>
      <c r="B84" s="136" t="s">
        <v>709</v>
      </c>
      <c r="C84" s="1106"/>
      <c r="D84" s="1106"/>
      <c r="E84" s="1073"/>
      <c r="F84" s="1073"/>
      <c r="G84" s="1073"/>
      <c r="H84" s="1052"/>
      <c r="I84" s="34"/>
    </row>
    <row r="85" spans="1:9" ht="15" customHeight="1">
      <c r="A85" s="66"/>
      <c r="B85" s="136" t="s">
        <v>360</v>
      </c>
      <c r="C85" s="1106"/>
      <c r="D85" s="1106"/>
      <c r="E85" s="1073"/>
      <c r="F85" s="1073"/>
      <c r="G85" s="1073"/>
      <c r="H85" s="1052"/>
      <c r="I85" s="34"/>
    </row>
    <row r="86" spans="1:9" ht="15" customHeight="1">
      <c r="A86" s="60" t="s">
        <v>530</v>
      </c>
      <c r="B86" s="136" t="s">
        <v>710</v>
      </c>
      <c r="C86" s="1106">
        <f>Sch.11!E24</f>
        <v>848993.75</v>
      </c>
      <c r="D86" s="1106">
        <f>+C86-F86</f>
        <v>680169.16</v>
      </c>
      <c r="E86" s="1073"/>
      <c r="F86" s="1073">
        <v>168824.59</v>
      </c>
      <c r="G86" s="1073">
        <f>+F86*0.7435</f>
        <v>125521.08266500001</v>
      </c>
      <c r="H86" s="1052"/>
      <c r="I86" s="34"/>
    </row>
    <row r="87" spans="1:9" ht="15" customHeight="1">
      <c r="A87" s="66"/>
      <c r="B87" s="136" t="s">
        <v>360</v>
      </c>
      <c r="C87" s="1106"/>
      <c r="D87" s="1106"/>
      <c r="E87" s="1073"/>
      <c r="F87" s="1073"/>
      <c r="G87" s="1073"/>
      <c r="H87" s="1052"/>
      <c r="I87" s="34"/>
    </row>
    <row r="88" spans="1:9" ht="15" customHeight="1">
      <c r="A88" s="60" t="s">
        <v>532</v>
      </c>
      <c r="B88" s="136" t="s">
        <v>711</v>
      </c>
      <c r="C88" s="1106">
        <f>Sch.11!E26+Sch.11!E29</f>
        <v>4156119.8899999997</v>
      </c>
      <c r="D88" s="1106">
        <f>+C88-F88</f>
        <v>-0.11000000033527613</v>
      </c>
      <c r="E88" s="1073"/>
      <c r="F88" s="1073">
        <v>4156120</v>
      </c>
      <c r="G88" s="1073">
        <f>+F88*0.7435</f>
        <v>3090075.22</v>
      </c>
      <c r="H88" s="1052">
        <f>+F88-G88:G88</f>
        <v>1066044.7799999998</v>
      </c>
      <c r="I88" s="34"/>
    </row>
    <row r="89" spans="1:9" ht="15" customHeight="1">
      <c r="A89" s="66"/>
      <c r="B89" s="136" t="s">
        <v>360</v>
      </c>
      <c r="C89" s="1106"/>
      <c r="D89" s="1106"/>
      <c r="E89" s="1073"/>
      <c r="F89" s="1073"/>
      <c r="G89" s="1073"/>
      <c r="H89" s="1052"/>
      <c r="I89" s="34"/>
    </row>
    <row r="90" spans="1:9" ht="15" customHeight="1">
      <c r="A90" s="60" t="s">
        <v>242</v>
      </c>
      <c r="B90" s="136" t="s">
        <v>712</v>
      </c>
      <c r="C90" s="1106">
        <f>+C36*0.0904</f>
        <v>10623134.280439999</v>
      </c>
      <c r="D90" s="1106">
        <f>+D36*0.0904</f>
        <v>1414863.8018000002</v>
      </c>
      <c r="E90" s="1073"/>
      <c r="F90" s="1106">
        <f>C90-D90</f>
        <v>9208270.4786399994</v>
      </c>
      <c r="G90" s="1073">
        <f>+F90*0.7282</f>
        <v>6705462.5625456469</v>
      </c>
      <c r="H90" s="1052">
        <f>F90-G90</f>
        <v>2502807.9160943525</v>
      </c>
      <c r="I90" s="34"/>
    </row>
    <row r="91" spans="1:9" ht="15" customHeight="1">
      <c r="A91" s="66"/>
      <c r="B91" s="136" t="s">
        <v>360</v>
      </c>
      <c r="C91" s="1106"/>
      <c r="D91" s="1106"/>
      <c r="E91" s="1073"/>
      <c r="F91" s="1073"/>
      <c r="G91" s="1104"/>
      <c r="H91" s="1052"/>
      <c r="I91" s="34"/>
    </row>
    <row r="92" spans="1:9" ht="15" customHeight="1">
      <c r="A92" s="60" t="s">
        <v>245</v>
      </c>
      <c r="B92" s="136" t="s">
        <v>713</v>
      </c>
      <c r="C92" s="1106"/>
      <c r="D92" s="1106"/>
      <c r="E92" s="1073"/>
      <c r="F92" s="1073"/>
      <c r="G92" s="1073"/>
      <c r="H92" s="1052"/>
      <c r="I92" s="34"/>
    </row>
    <row r="93" spans="1:9" ht="15" customHeight="1">
      <c r="A93" s="66"/>
      <c r="B93" s="136" t="s">
        <v>360</v>
      </c>
      <c r="C93" s="1106"/>
      <c r="D93" s="1106"/>
      <c r="E93" s="1073"/>
      <c r="F93" s="1073"/>
      <c r="G93" s="1073"/>
      <c r="H93" s="1052"/>
      <c r="I93" s="34"/>
    </row>
    <row r="94" spans="1:9" ht="15" customHeight="1">
      <c r="A94" s="66"/>
      <c r="B94" s="136" t="s">
        <v>714</v>
      </c>
      <c r="C94" s="1106"/>
      <c r="D94" s="1106"/>
      <c r="E94" s="1073"/>
      <c r="F94" s="1073"/>
      <c r="G94" s="1073"/>
      <c r="H94" s="1052"/>
      <c r="I94" s="34"/>
    </row>
    <row r="95" spans="1:9" ht="15" customHeight="1">
      <c r="A95" s="60" t="s">
        <v>248</v>
      </c>
      <c r="B95" s="136" t="s">
        <v>715</v>
      </c>
      <c r="C95" s="1106"/>
      <c r="D95" s="1106"/>
      <c r="E95" s="1073"/>
      <c r="F95" s="1073"/>
      <c r="G95" s="1073"/>
      <c r="H95" s="1052"/>
      <c r="I95" s="34"/>
    </row>
    <row r="96" spans="1:9" ht="15" customHeight="1">
      <c r="A96" s="66"/>
      <c r="B96" s="136"/>
      <c r="C96" s="1106"/>
      <c r="D96" s="1106"/>
      <c r="E96" s="1073"/>
      <c r="F96" s="1073"/>
      <c r="G96" s="1073"/>
      <c r="H96" s="1052"/>
      <c r="I96" s="34"/>
    </row>
    <row r="97" spans="1:9" ht="15" customHeight="1">
      <c r="A97" s="60" t="s">
        <v>252</v>
      </c>
      <c r="B97" s="136" t="s">
        <v>716</v>
      </c>
      <c r="C97" s="1106"/>
      <c r="D97" s="1106"/>
      <c r="E97" s="1073"/>
      <c r="F97" s="1073"/>
      <c r="G97" s="1073"/>
      <c r="H97" s="1052"/>
      <c r="I97" s="34"/>
    </row>
    <row r="98" spans="1:9" ht="15" customHeight="1">
      <c r="A98" s="66"/>
      <c r="B98" s="136" t="s">
        <v>360</v>
      </c>
      <c r="C98" s="1106"/>
      <c r="D98" s="1106"/>
      <c r="E98" s="1073"/>
      <c r="F98" s="1073"/>
      <c r="G98" s="1073"/>
      <c r="H98" s="1052"/>
      <c r="I98" s="34"/>
    </row>
    <row r="99" spans="1:9" ht="15" customHeight="1">
      <c r="A99" s="60" t="s">
        <v>538</v>
      </c>
      <c r="B99" s="136" t="s">
        <v>717</v>
      </c>
      <c r="C99" s="1106">
        <f>Sch.11!E55</f>
        <v>1335224983.1900001</v>
      </c>
      <c r="D99" s="1106">
        <f>+C99-F99</f>
        <v>27310435.850000143</v>
      </c>
      <c r="E99" s="1073"/>
      <c r="F99" s="1073">
        <v>1307914547.3399999</v>
      </c>
      <c r="G99" s="1073">
        <f>+F99*0.7724</f>
        <v>1010233196.3654159</v>
      </c>
      <c r="H99" s="1052">
        <f>+F99-G99:G99</f>
        <v>297681350.97458398</v>
      </c>
      <c r="I99" s="34"/>
    </row>
    <row r="100" spans="1:9" ht="15" customHeight="1">
      <c r="A100" s="66"/>
      <c r="B100" s="136" t="s">
        <v>360</v>
      </c>
      <c r="C100" s="1106"/>
      <c r="D100" s="1106"/>
      <c r="E100" s="1073"/>
      <c r="F100" s="1073"/>
      <c r="G100" s="1073"/>
      <c r="H100" s="1052"/>
      <c r="I100" s="34"/>
    </row>
    <row r="101" spans="1:9" ht="15" customHeight="1">
      <c r="A101" s="60" t="s">
        <v>540</v>
      </c>
      <c r="B101" s="136" t="s">
        <v>718</v>
      </c>
      <c r="C101" s="1106">
        <v>0</v>
      </c>
      <c r="D101" s="1106"/>
      <c r="E101" s="1073"/>
      <c r="F101" s="1073"/>
      <c r="G101" s="1073">
        <f>+F101*0.7643</f>
        <v>0</v>
      </c>
      <c r="H101" s="1052"/>
      <c r="I101" s="34"/>
    </row>
    <row r="102" spans="1:9" ht="15" customHeight="1">
      <c r="A102" s="66"/>
      <c r="B102" s="136" t="s">
        <v>360</v>
      </c>
      <c r="C102" s="1106"/>
      <c r="D102" s="1106"/>
      <c r="E102" s="1073"/>
      <c r="F102" s="1073"/>
      <c r="G102" s="1073"/>
      <c r="H102" s="1052"/>
      <c r="I102" s="34"/>
    </row>
    <row r="103" spans="1:9" ht="15" customHeight="1">
      <c r="A103" s="66"/>
      <c r="B103" s="136" t="s">
        <v>719</v>
      </c>
      <c r="C103" s="1106"/>
      <c r="D103" s="1106"/>
      <c r="E103" s="1073"/>
      <c r="F103" s="1073"/>
      <c r="G103" s="1073"/>
      <c r="H103" s="1052"/>
      <c r="I103" s="34"/>
    </row>
    <row r="104" spans="1:9" ht="15" customHeight="1">
      <c r="A104" s="60" t="s">
        <v>542</v>
      </c>
      <c r="B104" s="136" t="s">
        <v>720</v>
      </c>
      <c r="C104" s="1106">
        <f>Sch.11!E100</f>
        <v>132334380.58999997</v>
      </c>
      <c r="D104" s="1106">
        <f>+C104-F104</f>
        <v>-542571.37000001967</v>
      </c>
      <c r="E104" s="1073"/>
      <c r="F104" s="1073">
        <v>132876951.95999999</v>
      </c>
      <c r="G104" s="1073">
        <f>+F104*0.826</f>
        <v>109756362.31896</v>
      </c>
      <c r="H104" s="1052">
        <f>+F104-G104:G104</f>
        <v>23120589.641039997</v>
      </c>
      <c r="I104" s="34"/>
    </row>
    <row r="105" spans="1:9" ht="15" customHeight="1">
      <c r="A105" s="66"/>
      <c r="B105" s="136" t="s">
        <v>360</v>
      </c>
      <c r="C105" s="157"/>
      <c r="D105" s="157"/>
      <c r="E105" s="157"/>
      <c r="F105" s="157"/>
      <c r="G105" s="1073"/>
      <c r="H105" s="158"/>
      <c r="I105" s="34"/>
    </row>
    <row r="106" spans="1:9" ht="15" customHeight="1">
      <c r="A106" s="66"/>
      <c r="B106" s="136" t="s">
        <v>719</v>
      </c>
      <c r="C106" s="157"/>
      <c r="D106" s="157"/>
      <c r="E106" s="157"/>
      <c r="F106" s="157"/>
      <c r="G106" s="157"/>
      <c r="H106" s="158"/>
      <c r="I106" s="34"/>
    </row>
    <row r="107" spans="1:9" ht="15" customHeight="1">
      <c r="A107" s="66"/>
      <c r="B107" s="136" t="s">
        <v>721</v>
      </c>
      <c r="C107" s="157"/>
      <c r="D107" s="157"/>
      <c r="E107" s="157"/>
      <c r="F107" s="157"/>
      <c r="G107" s="157"/>
      <c r="H107" s="158"/>
      <c r="I107" s="34"/>
    </row>
    <row r="108" spans="1:9" ht="15" customHeight="1">
      <c r="A108" s="60" t="s">
        <v>544</v>
      </c>
      <c r="B108" s="136" t="s">
        <v>722</v>
      </c>
      <c r="C108" s="157"/>
      <c r="D108" s="157"/>
      <c r="E108" s="157"/>
      <c r="F108" s="157"/>
      <c r="G108" s="157"/>
      <c r="H108" s="158"/>
      <c r="I108" s="34"/>
    </row>
    <row r="109" spans="1:9" ht="15" customHeight="1">
      <c r="A109" s="66"/>
      <c r="B109" s="136" t="s">
        <v>360</v>
      </c>
      <c r="C109" s="157"/>
      <c r="D109" s="157"/>
      <c r="E109" s="157"/>
      <c r="F109" s="157"/>
      <c r="G109" s="157"/>
      <c r="H109" s="158"/>
      <c r="I109" s="34"/>
    </row>
    <row r="110" spans="1:9" ht="15" customHeight="1">
      <c r="A110" s="66"/>
      <c r="B110" s="136" t="s">
        <v>723</v>
      </c>
      <c r="C110" s="262"/>
      <c r="D110" s="262"/>
      <c r="E110" s="262"/>
      <c r="F110" s="262"/>
      <c r="G110" s="262"/>
      <c r="H110" s="263"/>
      <c r="I110" s="34"/>
    </row>
    <row r="111" spans="1:9" ht="15" customHeight="1" thickBot="1">
      <c r="A111" s="60" t="s">
        <v>546</v>
      </c>
      <c r="B111" s="136" t="s">
        <v>724</v>
      </c>
      <c r="C111" s="252">
        <f t="shared" ref="C111:H111" si="13">SUM(C78:C97)-SUM(C99:C109)</f>
        <v>110236527.07044029</v>
      </c>
      <c r="D111" s="252">
        <f t="shared" si="13"/>
        <v>1518979.6117998213</v>
      </c>
      <c r="E111" s="252">
        <f t="shared" si="13"/>
        <v>0</v>
      </c>
      <c r="F111" s="252">
        <f t="shared" si="13"/>
        <v>108717547.4586401</v>
      </c>
      <c r="G111" s="252">
        <f t="shared" si="13"/>
        <v>63877828.341501474</v>
      </c>
      <c r="H111" s="264">
        <f t="shared" si="13"/>
        <v>44796415.609803438</v>
      </c>
      <c r="I111" s="34"/>
    </row>
    <row r="112" spans="1:9">
      <c r="A112" s="35"/>
      <c r="B112" s="36"/>
      <c r="C112" s="36"/>
      <c r="D112" s="36"/>
      <c r="E112" s="36"/>
      <c r="F112" s="36"/>
      <c r="G112" s="36"/>
      <c r="H112" s="37"/>
      <c r="I112" s="34"/>
    </row>
    <row r="113" spans="1:9">
      <c r="A113" s="41"/>
      <c r="B113" s="34"/>
      <c r="C113" s="34"/>
      <c r="D113" s="34"/>
      <c r="E113" s="34"/>
      <c r="F113" s="34"/>
      <c r="G113" s="34"/>
      <c r="H113" s="42"/>
      <c r="I113" s="34"/>
    </row>
    <row r="114" spans="1:9">
      <c r="A114" s="41"/>
      <c r="B114" s="34"/>
      <c r="C114" s="34"/>
      <c r="D114" s="34"/>
      <c r="E114" s="34"/>
      <c r="F114" s="34"/>
      <c r="G114" s="34"/>
      <c r="H114" s="42"/>
      <c r="I114" s="34"/>
    </row>
    <row r="115" spans="1:9">
      <c r="A115" s="41" t="s">
        <v>360</v>
      </c>
      <c r="B115" s="34" t="s">
        <v>360</v>
      </c>
      <c r="C115" s="34"/>
      <c r="D115" s="34"/>
      <c r="E115" s="34"/>
      <c r="F115" s="34"/>
      <c r="G115" s="34"/>
      <c r="H115" s="42"/>
      <c r="I115" s="34"/>
    </row>
    <row r="116" spans="1:9">
      <c r="A116" s="41" t="s">
        <v>725</v>
      </c>
      <c r="B116" s="34"/>
      <c r="C116" s="34"/>
      <c r="D116" s="34"/>
      <c r="E116" s="34"/>
      <c r="F116" s="34"/>
      <c r="G116" s="34"/>
      <c r="H116" s="42"/>
      <c r="I116" s="34"/>
    </row>
    <row r="117" spans="1:9">
      <c r="A117" s="41"/>
      <c r="B117" s="34"/>
      <c r="C117" s="34"/>
      <c r="D117" s="34"/>
      <c r="E117" s="34"/>
      <c r="F117" s="34"/>
      <c r="G117" s="34"/>
      <c r="H117" s="42"/>
      <c r="I117" s="34"/>
    </row>
    <row r="118" spans="1:9">
      <c r="A118" s="41" t="s">
        <v>726</v>
      </c>
      <c r="B118" s="34"/>
      <c r="C118" s="34"/>
      <c r="D118" s="34"/>
      <c r="E118" s="34"/>
      <c r="F118" s="34"/>
      <c r="G118" s="34"/>
      <c r="H118" s="42"/>
      <c r="I118" s="34"/>
    </row>
    <row r="119" spans="1:9">
      <c r="A119" s="41"/>
      <c r="B119" s="34"/>
      <c r="C119" s="34"/>
      <c r="D119" s="34"/>
      <c r="E119" s="34"/>
      <c r="F119" s="34"/>
      <c r="G119" s="34"/>
      <c r="H119" s="42"/>
      <c r="I119" s="34"/>
    </row>
    <row r="120" spans="1:9">
      <c r="A120" s="41" t="s">
        <v>727</v>
      </c>
      <c r="B120" s="34"/>
      <c r="C120" s="34"/>
      <c r="D120" s="34"/>
      <c r="E120" s="34"/>
      <c r="F120" s="34"/>
      <c r="G120" s="34"/>
      <c r="H120" s="42"/>
      <c r="I120" s="34"/>
    </row>
    <row r="121" spans="1:9">
      <c r="A121" s="41"/>
      <c r="B121" s="34"/>
      <c r="C121" s="34"/>
      <c r="D121" s="34"/>
      <c r="E121" s="34"/>
      <c r="F121" s="63" t="s">
        <v>728</v>
      </c>
      <c r="G121" s="63" t="s">
        <v>729</v>
      </c>
      <c r="H121" s="42"/>
      <c r="I121" s="34"/>
    </row>
    <row r="122" spans="1:9">
      <c r="A122" s="41"/>
      <c r="B122" s="34"/>
      <c r="C122" s="34"/>
      <c r="D122" s="265" t="s">
        <v>730</v>
      </c>
      <c r="E122" s="265" t="s">
        <v>731</v>
      </c>
      <c r="F122" s="265" t="s">
        <v>732</v>
      </c>
      <c r="G122" s="265" t="s">
        <v>732</v>
      </c>
      <c r="H122" s="42"/>
      <c r="I122" s="34"/>
    </row>
    <row r="123" spans="1:9">
      <c r="A123" s="41" t="s">
        <v>733</v>
      </c>
      <c r="B123" s="34"/>
      <c r="C123" s="34"/>
      <c r="D123" s="266">
        <v>40</v>
      </c>
      <c r="E123" s="267">
        <f>D123/$D$125</f>
        <v>0.4</v>
      </c>
      <c r="F123" s="34">
        <v>15</v>
      </c>
      <c r="G123" s="34">
        <f>E123*F123</f>
        <v>6</v>
      </c>
      <c r="H123" s="42"/>
      <c r="I123" s="34"/>
    </row>
    <row r="124" spans="1:9">
      <c r="A124" s="41" t="s">
        <v>734</v>
      </c>
      <c r="B124" s="34"/>
      <c r="C124" s="34"/>
      <c r="D124" s="268">
        <v>60</v>
      </c>
      <c r="E124" s="269">
        <f>D124/$D$125</f>
        <v>0.6</v>
      </c>
      <c r="F124" s="34">
        <v>45</v>
      </c>
      <c r="G124" s="268">
        <f>E124*F124</f>
        <v>27</v>
      </c>
      <c r="H124" s="42"/>
      <c r="I124" s="34"/>
    </row>
    <row r="125" spans="1:9">
      <c r="A125" s="41"/>
      <c r="B125" s="34"/>
      <c r="C125" s="34"/>
      <c r="D125" s="270">
        <f>SUM(D123:D124)</f>
        <v>100</v>
      </c>
      <c r="E125" s="271">
        <f>SUM(E123:E124)</f>
        <v>1</v>
      </c>
      <c r="F125" s="34"/>
      <c r="G125" s="272">
        <f>SUM(G123:G124)</f>
        <v>33</v>
      </c>
      <c r="H125" s="42"/>
      <c r="I125" s="34"/>
    </row>
    <row r="126" spans="1:9">
      <c r="A126" s="41"/>
      <c r="B126" s="34"/>
      <c r="C126" s="34"/>
      <c r="D126" s="34"/>
      <c r="E126" s="34"/>
      <c r="F126" s="34"/>
      <c r="G126" s="34"/>
      <c r="H126" s="42"/>
      <c r="I126" s="34"/>
    </row>
    <row r="127" spans="1:9">
      <c r="A127" s="41" t="s">
        <v>735</v>
      </c>
      <c r="B127" s="34"/>
      <c r="C127" s="34"/>
      <c r="D127" s="34"/>
      <c r="E127" s="34"/>
      <c r="F127" s="34"/>
      <c r="G127" s="34"/>
      <c r="H127" s="42"/>
      <c r="I127" s="34"/>
    </row>
    <row r="128" spans="1:9">
      <c r="A128" s="41"/>
      <c r="B128" s="34"/>
      <c r="C128" s="34"/>
      <c r="D128" s="34"/>
      <c r="E128" s="34"/>
      <c r="F128" s="34"/>
      <c r="G128" s="34"/>
      <c r="H128" s="42"/>
      <c r="I128" s="34"/>
    </row>
    <row r="129" spans="1:9">
      <c r="A129" s="41" t="s">
        <v>736</v>
      </c>
      <c r="B129" s="34"/>
      <c r="C129" s="34"/>
      <c r="D129" s="34"/>
      <c r="E129" s="34"/>
      <c r="F129" s="34"/>
      <c r="G129" s="34"/>
      <c r="H129" s="42"/>
      <c r="I129" s="34"/>
    </row>
    <row r="130" spans="1:9">
      <c r="A130" s="41"/>
      <c r="B130" s="34"/>
      <c r="C130" s="34"/>
      <c r="D130" s="34"/>
      <c r="E130" s="34"/>
      <c r="F130" s="34"/>
      <c r="G130" s="34"/>
      <c r="H130" s="42"/>
      <c r="I130" s="34"/>
    </row>
    <row r="131" spans="1:9" ht="15.75" thickBot="1">
      <c r="A131" s="127"/>
      <c r="B131" s="70"/>
      <c r="C131" s="70"/>
      <c r="D131" s="70"/>
      <c r="E131" s="70"/>
      <c r="F131" s="70"/>
      <c r="G131" s="70"/>
      <c r="H131" s="111"/>
      <c r="I131" s="34"/>
    </row>
    <row r="132" spans="1:9">
      <c r="A132" s="34"/>
      <c r="B132" s="34"/>
      <c r="C132" s="219"/>
      <c r="D132" s="34"/>
      <c r="E132" s="219"/>
      <c r="F132" s="219"/>
      <c r="G132" s="219"/>
      <c r="H132" s="130" t="s">
        <v>436</v>
      </c>
      <c r="I132" s="34"/>
    </row>
    <row r="133" spans="1:9">
      <c r="A133" s="273" t="s">
        <v>544</v>
      </c>
      <c r="B133" s="101"/>
      <c r="C133" s="273"/>
      <c r="D133" s="273"/>
      <c r="E133" s="273"/>
      <c r="F133" s="273"/>
      <c r="G133" s="273"/>
      <c r="H133" s="273"/>
      <c r="I133" s="34"/>
    </row>
  </sheetData>
  <printOptions horizontalCentered="1" verticalCentered="1"/>
  <pageMargins left="0.5" right="0" top="0.25" bottom="0.25" header="0" footer="0"/>
  <pageSetup scale="68" fitToHeight="2" orientation="portrait" r:id="rId1"/>
  <headerFooter alignWithMargins="0"/>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85"/>
  <sheetViews>
    <sheetView showGridLines="0" tabSelected="1" defaultGridColor="0" topLeftCell="E1" colorId="22" zoomScale="70" zoomScaleNormal="75" workbookViewId="0">
      <selection activeCell="E22" sqref="E22"/>
    </sheetView>
  </sheetViews>
  <sheetFormatPr defaultColWidth="9.77734375" defaultRowHeight="15"/>
  <cols>
    <col min="1" max="1" width="2.77734375" customWidth="1"/>
    <col min="2" max="2" width="11.77734375" customWidth="1"/>
    <col min="3" max="3" width="13.88671875" customWidth="1"/>
    <col min="4" max="4" width="50.77734375" customWidth="1"/>
    <col min="5" max="5" width="40.77734375" customWidth="1"/>
    <col min="6" max="6" width="5.77734375" customWidth="1"/>
    <col min="7" max="7" width="2.77734375" customWidth="1"/>
    <col min="8" max="8" width="35.77734375" customWidth="1"/>
    <col min="9" max="9" width="1.77734375" customWidth="1"/>
    <col min="10" max="10" width="15.77734375" customWidth="1"/>
    <col min="11" max="12" width="2.77734375" customWidth="1"/>
    <col min="13" max="13" width="14.77734375" customWidth="1"/>
    <col min="14" max="14" width="2.77734375" customWidth="1"/>
    <col min="15" max="15" width="1.77734375" customWidth="1"/>
    <col min="16" max="16" width="15.77734375" customWidth="1"/>
    <col min="17" max="18" width="2.77734375" customWidth="1"/>
    <col min="19" max="19" width="15.77734375" customWidth="1"/>
    <col min="20" max="20" width="2.77734375" customWidth="1"/>
  </cols>
  <sheetData>
    <row r="1" spans="1:21" ht="16.899999999999999" customHeight="1" thickBot="1">
      <c r="A1" s="33" t="str">
        <f>'Data Sheet'!A52</f>
        <v>Annual Report of Frontier Telephone of Rochester, Inc.                                                                                  For the period ending December 31, 2015</v>
      </c>
      <c r="B1" s="2"/>
      <c r="C1" s="2"/>
      <c r="D1" s="2"/>
      <c r="E1" s="2"/>
      <c r="F1" s="274" t="str">
        <f>'Data Sheet'!A52</f>
        <v>Annual Report of Frontier Telephone of Rochester, Inc.                                                                                  For the period ending December 31, 2015</v>
      </c>
      <c r="G1" s="2"/>
      <c r="H1" s="2"/>
      <c r="I1" s="2"/>
      <c r="J1" s="2"/>
      <c r="K1" s="2"/>
      <c r="L1" s="2"/>
      <c r="M1" s="2"/>
      <c r="N1" s="2"/>
      <c r="O1" s="2"/>
      <c r="P1" s="2"/>
      <c r="Q1" s="2"/>
      <c r="R1" s="2"/>
      <c r="S1" s="2"/>
      <c r="T1" s="2"/>
      <c r="U1" s="2"/>
    </row>
    <row r="2" spans="1:21" ht="16.899999999999999" customHeight="1">
      <c r="A2" s="236"/>
      <c r="B2" s="131"/>
      <c r="C2" s="131"/>
      <c r="D2" s="131"/>
      <c r="E2" s="237"/>
      <c r="F2" s="236"/>
      <c r="G2" s="131"/>
      <c r="H2" s="131"/>
      <c r="I2" s="131"/>
      <c r="J2" s="131"/>
      <c r="K2" s="131"/>
      <c r="L2" s="131"/>
      <c r="M2" s="131"/>
      <c r="N2" s="131"/>
      <c r="O2" s="131"/>
      <c r="P2" s="131"/>
      <c r="Q2" s="131"/>
      <c r="R2" s="131"/>
      <c r="S2" s="131"/>
      <c r="T2" s="237"/>
      <c r="U2" s="2"/>
    </row>
    <row r="3" spans="1:21" ht="16.899999999999999" customHeight="1">
      <c r="A3" s="122"/>
      <c r="B3" s="134" t="s">
        <v>737</v>
      </c>
      <c r="C3" s="129"/>
      <c r="D3" s="129"/>
      <c r="E3" s="238"/>
      <c r="F3" s="119" t="s">
        <v>738</v>
      </c>
      <c r="G3" s="129"/>
      <c r="H3" s="129"/>
      <c r="I3" s="129"/>
      <c r="J3" s="1"/>
      <c r="K3" s="129"/>
      <c r="L3" s="129"/>
      <c r="M3" s="129"/>
      <c r="N3" s="129"/>
      <c r="O3" s="129"/>
      <c r="P3" s="129"/>
      <c r="Q3" s="129"/>
      <c r="R3" s="129"/>
      <c r="S3" s="129"/>
      <c r="T3" s="238"/>
      <c r="U3" s="2"/>
    </row>
    <row r="4" spans="1:21" ht="16.899999999999999" customHeight="1" thickBot="1">
      <c r="A4" s="275"/>
      <c r="B4" s="276"/>
      <c r="C4" s="276"/>
      <c r="D4" s="276"/>
      <c r="E4" s="277"/>
      <c r="F4" s="122"/>
      <c r="G4" s="2"/>
      <c r="H4" s="2"/>
      <c r="I4" s="2"/>
      <c r="J4" s="2"/>
      <c r="K4" s="2"/>
      <c r="L4" s="2"/>
      <c r="M4" s="2"/>
      <c r="N4" s="2"/>
      <c r="O4" s="2"/>
      <c r="P4" s="2"/>
      <c r="Q4" s="2"/>
      <c r="R4" s="2"/>
      <c r="S4" s="2"/>
      <c r="T4" s="240"/>
      <c r="U4" s="2"/>
    </row>
    <row r="5" spans="1:21" ht="16.899999999999999" customHeight="1">
      <c r="A5" s="122"/>
      <c r="B5" s="2"/>
      <c r="C5" s="2"/>
      <c r="D5" s="2"/>
      <c r="E5" s="240"/>
      <c r="F5" s="278"/>
      <c r="G5" s="279"/>
      <c r="H5" s="280"/>
      <c r="I5" s="279"/>
      <c r="J5" s="280"/>
      <c r="K5" s="281"/>
      <c r="L5" s="280"/>
      <c r="M5" s="280"/>
      <c r="N5" s="280"/>
      <c r="O5" s="279"/>
      <c r="P5" s="280"/>
      <c r="Q5" s="281"/>
      <c r="R5" s="280"/>
      <c r="S5" s="280"/>
      <c r="T5" s="282"/>
      <c r="U5" s="2"/>
    </row>
    <row r="6" spans="1:21" ht="16.899999999999999" customHeight="1">
      <c r="A6" s="122"/>
      <c r="B6" s="2"/>
      <c r="C6" s="2"/>
      <c r="D6" s="2"/>
      <c r="E6" s="240"/>
      <c r="F6" s="124" t="s">
        <v>489</v>
      </c>
      <c r="G6" s="283"/>
      <c r="H6" s="2"/>
      <c r="I6" s="283"/>
      <c r="J6" s="284" t="s">
        <v>739</v>
      </c>
      <c r="K6" s="285"/>
      <c r="L6" s="2"/>
      <c r="M6" s="2"/>
      <c r="N6" s="2"/>
      <c r="O6" s="283"/>
      <c r="P6" s="2"/>
      <c r="Q6" s="285"/>
      <c r="R6" s="2"/>
      <c r="S6" s="2"/>
      <c r="T6" s="240"/>
      <c r="U6" s="2"/>
    </row>
    <row r="7" spans="1:21" ht="16.899999999999999" customHeight="1">
      <c r="A7" s="122"/>
      <c r="B7" s="32" t="s">
        <v>740</v>
      </c>
      <c r="C7" s="2"/>
      <c r="D7" s="2"/>
      <c r="E7" s="240"/>
      <c r="F7" s="124" t="s">
        <v>501</v>
      </c>
      <c r="G7" s="283"/>
      <c r="H7" s="284" t="s">
        <v>439</v>
      </c>
      <c r="I7" s="283" t="s">
        <v>360</v>
      </c>
      <c r="J7" s="284" t="s">
        <v>741</v>
      </c>
      <c r="K7" s="285"/>
      <c r="L7" s="2"/>
      <c r="M7" s="2"/>
      <c r="N7" s="2"/>
      <c r="O7" s="283"/>
      <c r="P7" s="284" t="s">
        <v>742</v>
      </c>
      <c r="Q7" s="285"/>
      <c r="R7" s="2"/>
      <c r="S7" s="2"/>
      <c r="T7" s="240"/>
      <c r="U7" s="2"/>
    </row>
    <row r="8" spans="1:21" ht="16.899999999999999" customHeight="1">
      <c r="A8" s="122"/>
      <c r="B8" s="2"/>
      <c r="C8" s="2"/>
      <c r="D8" s="2"/>
      <c r="E8" s="240"/>
      <c r="F8" s="241"/>
      <c r="G8" s="286"/>
      <c r="H8" s="2" t="s">
        <v>360</v>
      </c>
      <c r="I8" s="283" t="s">
        <v>360</v>
      </c>
      <c r="J8" s="284" t="s">
        <v>226</v>
      </c>
      <c r="K8" s="285"/>
      <c r="L8" s="2"/>
      <c r="M8" s="2"/>
      <c r="N8" s="2"/>
      <c r="O8" s="283"/>
      <c r="P8" s="284" t="s">
        <v>227</v>
      </c>
      <c r="Q8" s="285"/>
      <c r="R8" s="2"/>
      <c r="S8" s="242"/>
      <c r="T8" s="243"/>
      <c r="U8" s="2"/>
    </row>
    <row r="9" spans="1:21" ht="16.899999999999999" customHeight="1">
      <c r="A9" s="122"/>
      <c r="B9" s="2" t="s">
        <v>743</v>
      </c>
      <c r="C9" s="2" t="s">
        <v>744</v>
      </c>
      <c r="D9" s="2"/>
      <c r="E9" s="240"/>
      <c r="F9" s="122"/>
      <c r="G9" s="283"/>
      <c r="H9" s="280"/>
      <c r="I9" s="279" t="s">
        <v>360</v>
      </c>
      <c r="J9" s="280" t="s">
        <v>360</v>
      </c>
      <c r="K9" s="281"/>
      <c r="L9" s="280"/>
      <c r="M9" s="280" t="s">
        <v>360</v>
      </c>
      <c r="N9" s="280"/>
      <c r="O9" s="279"/>
      <c r="P9" s="280"/>
      <c r="Q9" s="281"/>
      <c r="R9" s="280"/>
      <c r="S9" s="2"/>
      <c r="T9" s="240"/>
      <c r="U9" s="2"/>
    </row>
    <row r="10" spans="1:21" ht="16.899999999999999" customHeight="1">
      <c r="A10" s="122"/>
      <c r="B10" s="2"/>
      <c r="C10" s="2" t="s">
        <v>745</v>
      </c>
      <c r="D10" s="2"/>
      <c r="E10" s="240"/>
      <c r="F10" s="124" t="s">
        <v>231</v>
      </c>
      <c r="G10" s="283"/>
      <c r="H10" s="2" t="s">
        <v>746</v>
      </c>
      <c r="I10" s="287" t="s">
        <v>747</v>
      </c>
      <c r="J10" s="1164">
        <f>+Sch.9!F59</f>
        <v>-10292364.740303755</v>
      </c>
      <c r="K10" s="1055"/>
      <c r="L10" s="1165"/>
      <c r="M10" s="1165"/>
      <c r="N10" s="1165"/>
      <c r="O10" s="1166" t="s">
        <v>747</v>
      </c>
      <c r="P10" s="1164">
        <f>+Sch.9!G59</f>
        <v>-15058509.61862579</v>
      </c>
      <c r="Q10" s="285"/>
      <c r="R10" s="2"/>
      <c r="S10" s="2"/>
      <c r="T10" s="240"/>
      <c r="U10" s="2"/>
    </row>
    <row r="11" spans="1:21" ht="16.899999999999999" customHeight="1">
      <c r="A11" s="122"/>
      <c r="B11" s="2"/>
      <c r="C11" s="2" t="s">
        <v>748</v>
      </c>
      <c r="D11" s="2"/>
      <c r="E11" s="240"/>
      <c r="F11" s="122"/>
      <c r="G11" s="283"/>
      <c r="H11" s="2"/>
      <c r="I11" s="283"/>
      <c r="J11" s="1167" t="s">
        <v>360</v>
      </c>
      <c r="K11" s="1055"/>
      <c r="L11" s="1165"/>
      <c r="M11" s="1165"/>
      <c r="N11" s="1165"/>
      <c r="O11" s="1168"/>
      <c r="P11" s="1165" t="s">
        <v>360</v>
      </c>
      <c r="Q11" s="285"/>
      <c r="R11" s="2"/>
      <c r="S11" s="2"/>
      <c r="T11" s="240"/>
      <c r="U11" s="2"/>
    </row>
    <row r="12" spans="1:21" ht="16.899999999999999" customHeight="1">
      <c r="A12" s="122"/>
      <c r="B12" s="2"/>
      <c r="C12" s="2"/>
      <c r="D12" s="2"/>
      <c r="E12" s="240"/>
      <c r="F12" s="124" t="s">
        <v>463</v>
      </c>
      <c r="G12" s="283"/>
      <c r="H12" s="2" t="s">
        <v>749</v>
      </c>
      <c r="I12" s="287" t="s">
        <v>747</v>
      </c>
      <c r="J12" s="1164">
        <f>+Sch.9!F111</f>
        <v>108717547.4586401</v>
      </c>
      <c r="K12" s="1055"/>
      <c r="L12" s="1165"/>
      <c r="M12" s="1165"/>
      <c r="N12" s="1165"/>
      <c r="O12" s="1166" t="s">
        <v>747</v>
      </c>
      <c r="P12" s="1164">
        <f>+Sch.9!G111</f>
        <v>63877828.341501474</v>
      </c>
      <c r="Q12" s="285"/>
      <c r="R12" s="2"/>
      <c r="S12" s="2"/>
      <c r="T12" s="240"/>
      <c r="U12" s="2"/>
    </row>
    <row r="13" spans="1:21" ht="16.899999999999999" customHeight="1">
      <c r="A13" s="122"/>
      <c r="B13" s="2" t="s">
        <v>750</v>
      </c>
      <c r="C13" s="2" t="s">
        <v>744</v>
      </c>
      <c r="D13" s="2"/>
      <c r="E13" s="240"/>
      <c r="F13" s="122"/>
      <c r="G13" s="283"/>
      <c r="H13" s="2"/>
      <c r="I13" s="283"/>
      <c r="J13" s="1167" t="s">
        <v>360</v>
      </c>
      <c r="K13" s="1055"/>
      <c r="L13" s="1165"/>
      <c r="M13" s="1165"/>
      <c r="N13" s="1165"/>
      <c r="O13" s="1168"/>
      <c r="P13" s="1165" t="s">
        <v>360</v>
      </c>
      <c r="Q13" s="285"/>
      <c r="R13" s="2"/>
      <c r="S13" s="2"/>
      <c r="T13" s="240"/>
      <c r="U13" s="2"/>
    </row>
    <row r="14" spans="1:21" ht="16.899999999999999" customHeight="1">
      <c r="A14" s="122"/>
      <c r="B14" s="2"/>
      <c r="C14" s="2" t="s">
        <v>751</v>
      </c>
      <c r="D14" s="2"/>
      <c r="E14" s="240"/>
      <c r="F14" s="124" t="s">
        <v>471</v>
      </c>
      <c r="G14" s="283"/>
      <c r="H14" s="2" t="s">
        <v>752</v>
      </c>
      <c r="I14" s="283"/>
      <c r="J14" s="1169">
        <f>IF(ISERR(J10/J12)," ",J10/J12)</f>
        <v>-9.4670685467949184E-2</v>
      </c>
      <c r="K14" s="1055"/>
      <c r="L14" s="1165"/>
      <c r="M14" s="1165"/>
      <c r="N14" s="1165"/>
      <c r="O14" s="1168"/>
      <c r="P14" s="1170">
        <f>IF(ISERR(P10/P12)," ",P10/P12)</f>
        <v>-0.2357392229760927</v>
      </c>
      <c r="Q14" s="285"/>
      <c r="R14" s="2"/>
      <c r="S14" s="2"/>
      <c r="T14" s="240"/>
      <c r="U14" s="2"/>
    </row>
    <row r="15" spans="1:21" ht="16.899999999999999" customHeight="1">
      <c r="A15" s="122"/>
      <c r="B15" s="2"/>
      <c r="C15" s="2" t="s">
        <v>753</v>
      </c>
      <c r="D15" s="2"/>
      <c r="E15" s="240"/>
      <c r="F15" s="122"/>
      <c r="G15" s="283"/>
      <c r="H15" s="2"/>
      <c r="I15" s="283"/>
      <c r="J15" s="1167" t="s">
        <v>360</v>
      </c>
      <c r="K15" s="1055" t="s">
        <v>360</v>
      </c>
      <c r="L15" s="1165"/>
      <c r="M15" s="1165"/>
      <c r="N15" s="1165"/>
      <c r="O15" s="1168"/>
      <c r="P15" s="1165" t="s">
        <v>360</v>
      </c>
      <c r="Q15" s="285"/>
      <c r="R15" s="2"/>
      <c r="S15" s="2"/>
      <c r="T15" s="240"/>
      <c r="U15" s="2"/>
    </row>
    <row r="16" spans="1:21" ht="16.899999999999999" customHeight="1">
      <c r="A16" s="122"/>
      <c r="B16" s="2"/>
      <c r="C16" s="2"/>
      <c r="D16" s="2"/>
      <c r="E16" s="240"/>
      <c r="F16" s="124" t="s">
        <v>530</v>
      </c>
      <c r="G16" s="283"/>
      <c r="H16" s="2" t="s">
        <v>754</v>
      </c>
      <c r="I16" s="283"/>
      <c r="J16" s="1169">
        <f>P31</f>
        <v>-9.4670685467949184E-2</v>
      </c>
      <c r="K16" s="1055"/>
      <c r="L16" s="1165"/>
      <c r="M16" s="1165"/>
      <c r="N16" s="1165"/>
      <c r="O16" s="1168"/>
      <c r="P16" s="1170">
        <f>P43</f>
        <v>-0.2357392229760927</v>
      </c>
      <c r="Q16" s="285"/>
      <c r="R16" s="2"/>
      <c r="S16" s="2"/>
      <c r="T16" s="240"/>
      <c r="U16" s="2"/>
    </row>
    <row r="17" spans="1:21" ht="16.899999999999999" customHeight="1">
      <c r="A17" s="122"/>
      <c r="B17" s="2" t="s">
        <v>755</v>
      </c>
      <c r="C17" s="2" t="s">
        <v>752</v>
      </c>
      <c r="D17" s="2"/>
      <c r="E17" s="240"/>
      <c r="F17" s="122"/>
      <c r="G17" s="283"/>
      <c r="H17" s="2"/>
      <c r="I17" s="283"/>
      <c r="J17" s="1167" t="s">
        <v>360</v>
      </c>
      <c r="K17" s="1055" t="s">
        <v>360</v>
      </c>
      <c r="L17" s="1165"/>
      <c r="M17" s="1165"/>
      <c r="N17" s="1165"/>
      <c r="O17" s="1168"/>
      <c r="P17" s="1165" t="s">
        <v>360</v>
      </c>
      <c r="Q17" s="285"/>
      <c r="R17" s="2"/>
      <c r="S17" s="2"/>
      <c r="T17" s="240"/>
      <c r="U17" s="2"/>
    </row>
    <row r="18" spans="1:21" ht="16.899999999999999" customHeight="1">
      <c r="A18" s="122"/>
      <c r="B18" s="2"/>
      <c r="C18" s="2" t="s">
        <v>756</v>
      </c>
      <c r="D18" s="2"/>
      <c r="E18" s="240"/>
      <c r="F18" s="124" t="s">
        <v>532</v>
      </c>
      <c r="G18" s="283"/>
      <c r="H18" s="2" t="s">
        <v>757</v>
      </c>
      <c r="I18" s="288" t="s">
        <v>747</v>
      </c>
      <c r="J18" s="1164">
        <f>((+J12*M31)*0.01)/0.635</f>
        <v>1712087.3615533873</v>
      </c>
      <c r="K18" s="1171"/>
      <c r="L18" s="1165"/>
      <c r="M18" s="1165"/>
      <c r="N18" s="1165"/>
      <c r="O18" s="1172" t="s">
        <v>747</v>
      </c>
      <c r="P18" s="1164">
        <f>((+P12*M43)*0.01)/0.635</f>
        <v>1005950.0526220704</v>
      </c>
      <c r="Q18" s="289"/>
      <c r="R18" s="2"/>
      <c r="S18" s="2"/>
      <c r="T18" s="240"/>
      <c r="U18" s="2"/>
    </row>
    <row r="19" spans="1:21" ht="16.899999999999999" customHeight="1">
      <c r="A19" s="122"/>
      <c r="B19" s="2"/>
      <c r="C19" s="2"/>
      <c r="D19" s="2"/>
      <c r="E19" s="240"/>
      <c r="F19" s="122"/>
      <c r="G19" s="283"/>
      <c r="H19" s="2"/>
      <c r="I19" s="2"/>
      <c r="J19" s="2"/>
      <c r="K19" s="2"/>
      <c r="L19" s="2"/>
      <c r="M19" s="2"/>
      <c r="N19" s="2"/>
      <c r="O19" s="2"/>
      <c r="P19" s="2"/>
      <c r="Q19" s="2"/>
      <c r="R19" s="2"/>
      <c r="S19" s="2"/>
      <c r="T19" s="240"/>
      <c r="U19" s="2"/>
    </row>
    <row r="20" spans="1:21" ht="16.899999999999999" customHeight="1">
      <c r="A20" s="122"/>
      <c r="B20" s="2" t="s">
        <v>758</v>
      </c>
      <c r="C20" s="2" t="s">
        <v>754</v>
      </c>
      <c r="D20" s="2"/>
      <c r="E20" s="240"/>
      <c r="F20" s="122"/>
      <c r="G20" s="286"/>
      <c r="H20" s="242" t="s">
        <v>759</v>
      </c>
      <c r="I20" s="242"/>
      <c r="J20" s="242"/>
      <c r="K20" s="242"/>
      <c r="L20" s="242"/>
      <c r="M20" s="242"/>
      <c r="N20" s="242"/>
      <c r="O20" s="242"/>
      <c r="P20" s="242"/>
      <c r="Q20" s="242"/>
      <c r="R20" s="242"/>
      <c r="S20" s="242"/>
      <c r="T20" s="243"/>
      <c r="U20" s="2"/>
    </row>
    <row r="21" spans="1:21" ht="16.899999999999999" customHeight="1">
      <c r="A21" s="122"/>
      <c r="B21" s="2"/>
      <c r="C21" s="2" t="s">
        <v>760</v>
      </c>
      <c r="D21" s="2"/>
      <c r="E21" s="240"/>
      <c r="F21" s="122"/>
      <c r="G21" s="283"/>
      <c r="H21" s="2"/>
      <c r="I21" s="2"/>
      <c r="J21" s="2"/>
      <c r="K21" s="2"/>
      <c r="L21" s="2"/>
      <c r="M21" s="2"/>
      <c r="N21" s="2"/>
      <c r="O21" s="2"/>
      <c r="P21" s="2"/>
      <c r="Q21" s="2"/>
      <c r="R21" s="2"/>
      <c r="S21" s="2"/>
      <c r="T21" s="240"/>
      <c r="U21" s="2"/>
    </row>
    <row r="22" spans="1:21" ht="16.899999999999999" customHeight="1">
      <c r="A22" s="122"/>
      <c r="B22" s="2"/>
      <c r="C22" s="2" t="s">
        <v>761</v>
      </c>
      <c r="D22" s="2"/>
      <c r="E22" s="240"/>
      <c r="F22" s="122"/>
      <c r="G22" s="283"/>
      <c r="H22" s="134" t="s">
        <v>762</v>
      </c>
      <c r="I22" s="134"/>
      <c r="J22" s="134"/>
      <c r="K22" s="134"/>
      <c r="L22" s="134"/>
      <c r="M22" s="134"/>
      <c r="N22" s="134"/>
      <c r="O22" s="134"/>
      <c r="P22" s="134"/>
      <c r="Q22" s="134"/>
      <c r="R22" s="134"/>
      <c r="S22" s="134"/>
      <c r="T22" s="290"/>
      <c r="U22" s="2"/>
    </row>
    <row r="23" spans="1:21" ht="16.899999999999999" customHeight="1">
      <c r="A23" s="122"/>
      <c r="B23" s="2"/>
      <c r="C23" s="2"/>
      <c r="D23" s="2"/>
      <c r="E23" s="240"/>
      <c r="F23" s="122"/>
      <c r="G23" s="286"/>
      <c r="H23" s="242"/>
      <c r="I23" s="242"/>
      <c r="J23" s="242"/>
      <c r="K23" s="242"/>
      <c r="L23" s="242"/>
      <c r="M23" s="242"/>
      <c r="N23" s="242"/>
      <c r="O23" s="242"/>
      <c r="P23" s="242"/>
      <c r="Q23" s="242"/>
      <c r="R23" s="242"/>
      <c r="S23" s="242"/>
      <c r="T23" s="243"/>
      <c r="U23" s="2"/>
    </row>
    <row r="24" spans="1:21" ht="16.899999999999999" customHeight="1">
      <c r="A24" s="122"/>
      <c r="B24" s="2"/>
      <c r="C24" s="2"/>
      <c r="D24" s="2"/>
      <c r="E24" s="240"/>
      <c r="F24" s="122"/>
      <c r="G24" s="283"/>
      <c r="H24" s="2"/>
      <c r="I24" s="283"/>
      <c r="J24" s="2"/>
      <c r="K24" s="285"/>
      <c r="L24" s="2"/>
      <c r="M24" s="2"/>
      <c r="N24" s="285"/>
      <c r="O24" s="2"/>
      <c r="P24" s="2"/>
      <c r="Q24" s="2"/>
      <c r="R24" s="283"/>
      <c r="S24" s="2"/>
      <c r="T24" s="240"/>
      <c r="U24" s="2"/>
    </row>
    <row r="25" spans="1:21" ht="16.899999999999999" customHeight="1">
      <c r="A25" s="122"/>
      <c r="B25" s="32" t="s">
        <v>763</v>
      </c>
      <c r="C25" s="2"/>
      <c r="D25" s="2"/>
      <c r="E25" s="240"/>
      <c r="F25" s="122"/>
      <c r="G25" s="283"/>
      <c r="H25" s="284" t="s">
        <v>439</v>
      </c>
      <c r="I25" s="283"/>
      <c r="J25" s="284" t="s">
        <v>730</v>
      </c>
      <c r="K25" s="285"/>
      <c r="L25" s="2"/>
      <c r="M25" s="284" t="s">
        <v>764</v>
      </c>
      <c r="N25" s="285"/>
      <c r="O25" s="2"/>
      <c r="P25" s="284" t="s">
        <v>765</v>
      </c>
      <c r="Q25" s="2"/>
      <c r="R25" s="283"/>
      <c r="S25" s="284" t="s">
        <v>766</v>
      </c>
      <c r="T25" s="240"/>
      <c r="U25" s="2"/>
    </row>
    <row r="26" spans="1:21" ht="16.899999999999999" customHeight="1">
      <c r="A26" s="122"/>
      <c r="B26" s="2"/>
      <c r="C26" s="2"/>
      <c r="D26" s="129"/>
      <c r="E26" s="238"/>
      <c r="F26" s="122"/>
      <c r="G26" s="286"/>
      <c r="H26" s="242"/>
      <c r="I26" s="286"/>
      <c r="J26" s="291" t="s">
        <v>226</v>
      </c>
      <c r="K26" s="289"/>
      <c r="L26" s="242"/>
      <c r="M26" s="291" t="s">
        <v>227</v>
      </c>
      <c r="N26" s="289"/>
      <c r="O26" s="242"/>
      <c r="P26" s="291" t="s">
        <v>228</v>
      </c>
      <c r="Q26" s="242"/>
      <c r="R26" s="286"/>
      <c r="S26" s="291" t="s">
        <v>515</v>
      </c>
      <c r="T26" s="243"/>
      <c r="U26" s="2"/>
    </row>
    <row r="27" spans="1:21" ht="16.899999999999999" customHeight="1">
      <c r="A27" s="122"/>
      <c r="B27" s="2" t="s">
        <v>767</v>
      </c>
      <c r="C27" s="978" t="s">
        <v>768</v>
      </c>
      <c r="D27" s="129"/>
      <c r="E27" s="238"/>
      <c r="F27" s="124" t="s">
        <v>242</v>
      </c>
      <c r="G27" s="283"/>
      <c r="H27" s="2" t="s">
        <v>769</v>
      </c>
      <c r="I27" s="287" t="s">
        <v>747</v>
      </c>
      <c r="J27" s="1173">
        <f>Sch.11!E88</f>
        <v>0</v>
      </c>
      <c r="K27" s="1057"/>
      <c r="L27" s="1065"/>
      <c r="M27" s="1174">
        <f>+J27/J32</f>
        <v>0</v>
      </c>
      <c r="N27" s="1057"/>
      <c r="O27" s="1065"/>
      <c r="P27" s="1174">
        <v>0</v>
      </c>
      <c r="Q27" s="1065"/>
      <c r="R27" s="1168"/>
      <c r="S27" s="1175">
        <f>M27*P27</f>
        <v>0</v>
      </c>
      <c r="T27" s="240"/>
      <c r="U27" s="2"/>
    </row>
    <row r="28" spans="1:21" ht="16.899999999999999" customHeight="1">
      <c r="A28" s="122"/>
      <c r="B28" s="2"/>
      <c r="C28" s="978" t="s">
        <v>770</v>
      </c>
      <c r="D28" s="129"/>
      <c r="E28" s="238"/>
      <c r="F28" s="124" t="s">
        <v>245</v>
      </c>
      <c r="G28" s="283"/>
      <c r="H28" s="2" t="s">
        <v>771</v>
      </c>
      <c r="I28" s="283"/>
      <c r="J28" s="1176">
        <v>0</v>
      </c>
      <c r="K28" s="1057"/>
      <c r="L28" s="1065"/>
      <c r="M28" s="1177">
        <f>IF(ISERR(J28/J$32)," ",J28/J$32)</f>
        <v>0</v>
      </c>
      <c r="N28" s="1057"/>
      <c r="O28" s="1065"/>
      <c r="P28" s="1174">
        <v>0</v>
      </c>
      <c r="Q28" s="1065"/>
      <c r="R28" s="1168"/>
      <c r="S28" s="1175">
        <f>M28*P28</f>
        <v>0</v>
      </c>
      <c r="T28" s="240"/>
      <c r="U28" s="2"/>
    </row>
    <row r="29" spans="1:21" ht="16.899999999999999" customHeight="1">
      <c r="A29" s="122"/>
      <c r="B29" s="2"/>
      <c r="C29" s="978" t="s">
        <v>772</v>
      </c>
      <c r="D29" s="129"/>
      <c r="E29" s="238"/>
      <c r="F29" s="124" t="s">
        <v>248</v>
      </c>
      <c r="G29" s="283"/>
      <c r="H29" s="2" t="s">
        <v>773</v>
      </c>
      <c r="I29" s="283"/>
      <c r="J29" s="1176">
        <v>0</v>
      </c>
      <c r="K29" s="1057"/>
      <c r="L29" s="1065"/>
      <c r="M29" s="1177">
        <f>IF(ISERR(J29/J$32)," ",J29/J$32)</f>
        <v>0</v>
      </c>
      <c r="N29" s="1057"/>
      <c r="O29" s="1065"/>
      <c r="P29" s="1174">
        <v>0</v>
      </c>
      <c r="Q29" s="1065"/>
      <c r="R29" s="1168"/>
      <c r="S29" s="1175">
        <f>M29*P29</f>
        <v>0</v>
      </c>
      <c r="T29" s="240"/>
      <c r="U29" s="2"/>
    </row>
    <row r="30" spans="1:21" ht="16.899999999999999" customHeight="1">
      <c r="A30" s="122"/>
      <c r="B30" s="2"/>
      <c r="C30" s="129"/>
      <c r="D30" s="129"/>
      <c r="E30" s="238"/>
      <c r="F30" s="124" t="s">
        <v>252</v>
      </c>
      <c r="G30" s="283"/>
      <c r="H30" s="2" t="s">
        <v>774</v>
      </c>
      <c r="I30" s="283"/>
      <c r="J30" s="1176">
        <v>0</v>
      </c>
      <c r="K30" s="1057"/>
      <c r="L30" s="1065"/>
      <c r="M30" s="1177">
        <f>IF(ISERR(J30/J$32)," ",J30/J$32)</f>
        <v>0</v>
      </c>
      <c r="N30" s="1057"/>
      <c r="O30" s="1065"/>
      <c r="P30" s="1174">
        <v>0</v>
      </c>
      <c r="Q30" s="1065"/>
      <c r="R30" s="1168"/>
      <c r="S30" s="1175">
        <f>M30*P30</f>
        <v>0</v>
      </c>
      <c r="T30" s="240"/>
      <c r="U30" s="294"/>
    </row>
    <row r="31" spans="1:21" ht="16.899999999999999" customHeight="1">
      <c r="A31" s="122"/>
      <c r="B31" s="2" t="s">
        <v>775</v>
      </c>
      <c r="C31" s="6" t="s">
        <v>776</v>
      </c>
      <c r="D31" s="129"/>
      <c r="E31" s="238"/>
      <c r="F31" s="124" t="s">
        <v>538</v>
      </c>
      <c r="G31" s="283"/>
      <c r="H31" s="2" t="s">
        <v>777</v>
      </c>
      <c r="I31" s="283"/>
      <c r="J31" s="1173">
        <f>Sch.11!E114</f>
        <v>572245440.53999996</v>
      </c>
      <c r="K31" s="1057"/>
      <c r="L31" s="1065"/>
      <c r="M31" s="1174">
        <f>+J31/J32</f>
        <v>1</v>
      </c>
      <c r="N31" s="1057"/>
      <c r="O31" s="1065"/>
      <c r="P31" s="1175">
        <f>IF(ISERR(S31/M31)," ",S31/M31)</f>
        <v>-9.4670685467949184E-2</v>
      </c>
      <c r="Q31" s="1065"/>
      <c r="R31" s="1168"/>
      <c r="S31" s="1175">
        <f>S32-SUM(S27:S30)</f>
        <v>-9.4670685467949184E-2</v>
      </c>
      <c r="T31" s="240"/>
      <c r="U31" s="2"/>
    </row>
    <row r="32" spans="1:21" ht="16.899999999999999" customHeight="1">
      <c r="A32" s="122"/>
      <c r="B32" s="2"/>
      <c r="C32" s="129"/>
      <c r="D32" s="129"/>
      <c r="E32" s="238"/>
      <c r="F32" s="124" t="s">
        <v>540</v>
      </c>
      <c r="G32" s="295"/>
      <c r="H32" s="296" t="s">
        <v>500</v>
      </c>
      <c r="I32" s="297" t="s">
        <v>747</v>
      </c>
      <c r="J32" s="1178">
        <f>SUM(J27:J31)</f>
        <v>572245440.53999996</v>
      </c>
      <c r="K32" s="1179"/>
      <c r="L32" s="1180"/>
      <c r="M32" s="1181">
        <f>SUM(M27:M31)</f>
        <v>1</v>
      </c>
      <c r="N32" s="1179"/>
      <c r="O32" s="1182"/>
      <c r="P32" s="1183"/>
      <c r="Q32" s="1182"/>
      <c r="R32" s="1184"/>
      <c r="S32" s="1181">
        <f>J14</f>
        <v>-9.4670685467949184E-2</v>
      </c>
      <c r="T32" s="299"/>
      <c r="U32" s="2"/>
    </row>
    <row r="33" spans="1:21" ht="16.899999999999999" customHeight="1">
      <c r="A33" s="122"/>
      <c r="B33" s="2" t="s">
        <v>778</v>
      </c>
      <c r="C33" s="6" t="s">
        <v>779</v>
      </c>
      <c r="D33" s="129"/>
      <c r="E33" s="238"/>
      <c r="F33" s="122"/>
      <c r="G33" s="283"/>
      <c r="H33" s="2"/>
      <c r="I33" s="129"/>
      <c r="J33" s="1185"/>
      <c r="K33" s="1185"/>
      <c r="L33" s="1185"/>
      <c r="M33" s="1185"/>
      <c r="N33" s="1185"/>
      <c r="O33" s="1185"/>
      <c r="P33" s="1185"/>
      <c r="Q33" s="1185"/>
      <c r="R33" s="1185"/>
      <c r="S33" s="1185"/>
      <c r="T33" s="240"/>
      <c r="U33" s="2"/>
    </row>
    <row r="34" spans="1:21" ht="16.899999999999999" customHeight="1">
      <c r="A34" s="122"/>
      <c r="B34" s="2"/>
      <c r="C34" s="6" t="s">
        <v>780</v>
      </c>
      <c r="D34" s="129"/>
      <c r="E34" s="238"/>
      <c r="F34" s="122"/>
      <c r="G34" s="283"/>
      <c r="H34" s="134" t="s">
        <v>781</v>
      </c>
      <c r="I34" s="134"/>
      <c r="J34" s="1186"/>
      <c r="K34" s="1186"/>
      <c r="L34" s="1186"/>
      <c r="M34" s="1186"/>
      <c r="N34" s="1186"/>
      <c r="O34" s="1186"/>
      <c r="P34" s="1186"/>
      <c r="Q34" s="1186"/>
      <c r="R34" s="1186"/>
      <c r="S34" s="1186"/>
      <c r="T34" s="290"/>
      <c r="U34" s="2"/>
    </row>
    <row r="35" spans="1:21" ht="16.899999999999999" customHeight="1">
      <c r="A35" s="122"/>
      <c r="B35" s="2"/>
      <c r="C35" s="6" t="s">
        <v>782</v>
      </c>
      <c r="D35" s="129"/>
      <c r="E35" s="238"/>
      <c r="F35" s="122"/>
      <c r="G35" s="286"/>
      <c r="H35" s="242"/>
      <c r="I35" s="242"/>
      <c r="J35" s="1187"/>
      <c r="K35" s="1187"/>
      <c r="L35" s="1187"/>
      <c r="M35" s="1187"/>
      <c r="N35" s="1187"/>
      <c r="O35" s="1187"/>
      <c r="P35" s="1187"/>
      <c r="Q35" s="1187"/>
      <c r="R35" s="1187"/>
      <c r="S35" s="1187"/>
      <c r="T35" s="243"/>
      <c r="U35" s="2"/>
    </row>
    <row r="36" spans="1:21" ht="16.899999999999999" customHeight="1">
      <c r="A36" s="122"/>
      <c r="B36" s="2"/>
      <c r="C36" s="6" t="s">
        <v>783</v>
      </c>
      <c r="D36" s="129"/>
      <c r="E36" s="238"/>
      <c r="F36" s="122"/>
      <c r="G36" s="283"/>
      <c r="H36" s="2"/>
      <c r="I36" s="283"/>
      <c r="J36" s="1165"/>
      <c r="K36" s="1055"/>
      <c r="L36" s="1165"/>
      <c r="M36" s="1165"/>
      <c r="N36" s="1055"/>
      <c r="O36" s="1165"/>
      <c r="P36" s="1165"/>
      <c r="Q36" s="1165"/>
      <c r="R36" s="1168"/>
      <c r="S36" s="1165"/>
      <c r="T36" s="240"/>
      <c r="U36" s="2"/>
    </row>
    <row r="37" spans="1:21" ht="16.899999999999999" customHeight="1">
      <c r="A37" s="122"/>
      <c r="B37" s="2"/>
      <c r="C37" s="129"/>
      <c r="D37" s="129"/>
      <c r="E37" s="238"/>
      <c r="F37" s="122"/>
      <c r="G37" s="283"/>
      <c r="H37" s="284" t="s">
        <v>439</v>
      </c>
      <c r="I37" s="283"/>
      <c r="J37" s="1188" t="s">
        <v>730</v>
      </c>
      <c r="K37" s="1055"/>
      <c r="L37" s="1165"/>
      <c r="M37" s="1188" t="s">
        <v>764</v>
      </c>
      <c r="N37" s="1055"/>
      <c r="O37" s="1165"/>
      <c r="P37" s="1188" t="s">
        <v>765</v>
      </c>
      <c r="Q37" s="1165"/>
      <c r="R37" s="1168"/>
      <c r="S37" s="1188" t="s">
        <v>766</v>
      </c>
      <c r="T37" s="240"/>
      <c r="U37" s="2"/>
    </row>
    <row r="38" spans="1:21" ht="16.899999999999999" customHeight="1">
      <c r="A38" s="122"/>
      <c r="B38" s="2" t="s">
        <v>784</v>
      </c>
      <c r="C38" s="6" t="s">
        <v>785</v>
      </c>
      <c r="E38" s="982"/>
      <c r="F38" s="122"/>
      <c r="G38" s="286"/>
      <c r="H38" s="242"/>
      <c r="I38" s="286"/>
      <c r="J38" s="1189" t="s">
        <v>226</v>
      </c>
      <c r="K38" s="1171"/>
      <c r="L38" s="1187"/>
      <c r="M38" s="1189" t="s">
        <v>227</v>
      </c>
      <c r="N38" s="1171"/>
      <c r="O38" s="1187"/>
      <c r="P38" s="1189" t="s">
        <v>228</v>
      </c>
      <c r="Q38" s="1187"/>
      <c r="R38" s="1190"/>
      <c r="S38" s="1189" t="s">
        <v>515</v>
      </c>
      <c r="T38" s="243"/>
      <c r="U38" s="2"/>
    </row>
    <row r="39" spans="1:21" ht="16.899999999999999" customHeight="1">
      <c r="A39" s="122"/>
      <c r="B39" s="2"/>
      <c r="C39" s="6" t="s">
        <v>786</v>
      </c>
      <c r="E39" s="982"/>
      <c r="F39" s="124" t="s">
        <v>542</v>
      </c>
      <c r="G39" s="283"/>
      <c r="H39" s="2" t="s">
        <v>769</v>
      </c>
      <c r="I39" s="287" t="s">
        <v>747</v>
      </c>
      <c r="J39" s="1176">
        <f>J27</f>
        <v>0</v>
      </c>
      <c r="K39" s="1055"/>
      <c r="L39" s="1165"/>
      <c r="M39" s="1174">
        <f>+J39/J44</f>
        <v>0</v>
      </c>
      <c r="N39" s="1055"/>
      <c r="O39" s="1165"/>
      <c r="P39" s="1174">
        <v>0</v>
      </c>
      <c r="Q39" s="1165"/>
      <c r="R39" s="1168"/>
      <c r="S39" s="1175">
        <f>M39*P39</f>
        <v>0</v>
      </c>
      <c r="T39" s="240"/>
      <c r="U39" s="2"/>
    </row>
    <row r="40" spans="1:21" ht="16.899999999999999" customHeight="1">
      <c r="A40" s="122"/>
      <c r="B40" s="2"/>
      <c r="C40" s="6" t="s">
        <v>787</v>
      </c>
      <c r="E40" s="982"/>
      <c r="F40" s="124" t="s">
        <v>544</v>
      </c>
      <c r="G40" s="283"/>
      <c r="H40" s="2" t="s">
        <v>771</v>
      </c>
      <c r="I40" s="283"/>
      <c r="J40" s="1176">
        <f>J28</f>
        <v>0</v>
      </c>
      <c r="K40" s="1055"/>
      <c r="L40" s="1165"/>
      <c r="M40" s="1177">
        <f>IF(ISERR(J40/J$32)," ",J40/J$32)</f>
        <v>0</v>
      </c>
      <c r="N40" s="1055"/>
      <c r="O40" s="1165"/>
      <c r="P40" s="1174">
        <v>0</v>
      </c>
      <c r="Q40" s="1165"/>
      <c r="R40" s="1168"/>
      <c r="S40" s="1175">
        <f>M40*P40</f>
        <v>0</v>
      </c>
      <c r="T40" s="240"/>
      <c r="U40" s="2"/>
    </row>
    <row r="41" spans="1:21" ht="16.899999999999999" customHeight="1">
      <c r="A41" s="122"/>
      <c r="B41" s="2"/>
      <c r="C41" s="6" t="s">
        <v>788</v>
      </c>
      <c r="E41" s="982"/>
      <c r="F41" s="124" t="s">
        <v>546</v>
      </c>
      <c r="G41" s="283"/>
      <c r="H41" s="2" t="s">
        <v>773</v>
      </c>
      <c r="I41" s="283"/>
      <c r="J41" s="1176">
        <f>J29</f>
        <v>0</v>
      </c>
      <c r="K41" s="1055"/>
      <c r="L41" s="1165"/>
      <c r="M41" s="1177">
        <f>IF(ISERR(J41/J$32)," ",J41/J$32)</f>
        <v>0</v>
      </c>
      <c r="N41" s="1055"/>
      <c r="O41" s="1165"/>
      <c r="P41" s="1174">
        <v>0</v>
      </c>
      <c r="Q41" s="1165"/>
      <c r="R41" s="1168"/>
      <c r="S41" s="1175">
        <f>M41*P41</f>
        <v>0</v>
      </c>
      <c r="T41" s="240"/>
      <c r="U41" s="2"/>
    </row>
    <row r="42" spans="1:21" ht="16.899999999999999" customHeight="1">
      <c r="A42" s="122"/>
      <c r="B42" s="2"/>
      <c r="C42" s="6" t="s">
        <v>789</v>
      </c>
      <c r="E42" s="982"/>
      <c r="F42" s="124" t="s">
        <v>547</v>
      </c>
      <c r="G42" s="283"/>
      <c r="H42" s="2" t="s">
        <v>774</v>
      </c>
      <c r="I42" s="283"/>
      <c r="J42" s="1176">
        <f>J30</f>
        <v>0</v>
      </c>
      <c r="K42" s="1055"/>
      <c r="L42" s="1165"/>
      <c r="M42" s="1177">
        <f>IF(ISERR(J42/J$32)," ",J42/J$32)</f>
        <v>0</v>
      </c>
      <c r="N42" s="1055"/>
      <c r="O42" s="1165"/>
      <c r="P42" s="1174">
        <v>0</v>
      </c>
      <c r="Q42" s="1165"/>
      <c r="R42" s="1168"/>
      <c r="S42" s="1175">
        <f>M42*P42</f>
        <v>0</v>
      </c>
      <c r="T42" s="240"/>
      <c r="U42" s="2"/>
    </row>
    <row r="43" spans="1:21" ht="16.899999999999999" customHeight="1">
      <c r="A43" s="122"/>
      <c r="B43" s="2"/>
      <c r="C43" s="6" t="s">
        <v>790</v>
      </c>
      <c r="E43" s="982"/>
      <c r="F43" s="124" t="s">
        <v>548</v>
      </c>
      <c r="G43" s="283"/>
      <c r="H43" s="2" t="s">
        <v>777</v>
      </c>
      <c r="I43" s="283"/>
      <c r="J43" s="1173">
        <f>J31</f>
        <v>572245440.53999996</v>
      </c>
      <c r="K43" s="1055"/>
      <c r="L43" s="1165"/>
      <c r="M43" s="1174">
        <f>+J43/J44</f>
        <v>1</v>
      </c>
      <c r="N43" s="1055"/>
      <c r="O43" s="1165"/>
      <c r="P43" s="1175">
        <f>IF(ISERR(S43/M43)," ",S43/M43)</f>
        <v>-0.2357392229760927</v>
      </c>
      <c r="Q43" s="1165"/>
      <c r="R43" s="1168"/>
      <c r="S43" s="1175">
        <f>S44-SUM(S39:S42)</f>
        <v>-0.2357392229760927</v>
      </c>
      <c r="T43" s="240"/>
      <c r="U43" s="2"/>
    </row>
    <row r="44" spans="1:21" ht="16.899999999999999" customHeight="1">
      <c r="A44" s="122"/>
      <c r="B44" s="2"/>
      <c r="C44" s="6"/>
      <c r="E44" s="982"/>
      <c r="F44" s="124"/>
      <c r="G44" s="295"/>
      <c r="H44" s="296" t="s">
        <v>500</v>
      </c>
      <c r="I44" s="297" t="s">
        <v>747</v>
      </c>
      <c r="J44" s="1178">
        <f>SUM(J39:J43)</f>
        <v>572245440.53999996</v>
      </c>
      <c r="K44" s="1179"/>
      <c r="L44" s="1180"/>
      <c r="M44" s="1181">
        <f>SUM(M39:M43)</f>
        <v>1</v>
      </c>
      <c r="N44" s="1179"/>
      <c r="O44" s="1182"/>
      <c r="P44" s="1183"/>
      <c r="Q44" s="1182"/>
      <c r="R44" s="1184"/>
      <c r="S44" s="1181">
        <f>P14</f>
        <v>-0.2357392229760927</v>
      </c>
      <c r="T44" s="299"/>
      <c r="U44" s="2"/>
    </row>
    <row r="45" spans="1:21" ht="16.899999999999999" customHeight="1">
      <c r="A45" s="122"/>
      <c r="B45" s="32" t="s">
        <v>791</v>
      </c>
      <c r="E45" s="982"/>
      <c r="F45" s="122"/>
      <c r="G45" s="2"/>
      <c r="H45" s="2"/>
      <c r="I45" s="2"/>
      <c r="J45" s="2"/>
      <c r="K45" s="2"/>
      <c r="L45" s="2"/>
      <c r="M45" s="2"/>
      <c r="N45" s="2"/>
      <c r="O45" s="2"/>
      <c r="P45" s="2"/>
      <c r="Q45" s="2"/>
      <c r="R45" s="2"/>
      <c r="S45" s="2"/>
      <c r="T45" s="240"/>
      <c r="U45" s="2"/>
    </row>
    <row r="46" spans="1:21" ht="16.899999999999999" customHeight="1">
      <c r="A46" s="122"/>
      <c r="B46" s="2"/>
      <c r="C46" s="6" t="s">
        <v>792</v>
      </c>
      <c r="E46" s="982"/>
      <c r="F46" s="122"/>
      <c r="G46" s="2"/>
      <c r="H46" s="2"/>
      <c r="I46" s="2"/>
      <c r="J46" s="2"/>
      <c r="K46" s="2"/>
      <c r="L46" s="2"/>
      <c r="M46" s="2"/>
      <c r="N46" s="2"/>
      <c r="O46" s="2"/>
      <c r="P46" s="2"/>
      <c r="Q46" s="2"/>
      <c r="R46" s="2"/>
      <c r="S46" s="2"/>
      <c r="T46" s="240"/>
      <c r="U46" s="2"/>
    </row>
    <row r="47" spans="1:21" ht="16.899999999999999" customHeight="1">
      <c r="A47" s="122"/>
      <c r="B47" s="2"/>
      <c r="C47" s="6" t="s">
        <v>793</v>
      </c>
      <c r="E47" s="982"/>
      <c r="F47" s="122"/>
      <c r="G47" s="2"/>
      <c r="H47" s="2"/>
      <c r="I47" s="2"/>
      <c r="J47" s="2"/>
      <c r="K47" s="2"/>
      <c r="L47" s="2"/>
      <c r="M47" s="2"/>
      <c r="N47" s="2"/>
      <c r="O47" s="2"/>
      <c r="P47" s="2"/>
      <c r="Q47" s="2"/>
      <c r="R47" s="2"/>
      <c r="S47" s="2"/>
      <c r="T47" s="240"/>
      <c r="U47" s="2"/>
    </row>
    <row r="48" spans="1:21" ht="16.899999999999999" customHeight="1">
      <c r="A48" s="122"/>
      <c r="B48" s="2"/>
      <c r="C48" s="6" t="s">
        <v>794</v>
      </c>
      <c r="E48" s="982"/>
      <c r="F48" s="122"/>
      <c r="G48" s="2"/>
      <c r="H48" s="2"/>
      <c r="I48" s="129"/>
      <c r="J48" s="129"/>
      <c r="K48" s="129"/>
      <c r="L48" s="129"/>
      <c r="M48" s="129"/>
      <c r="N48" s="129"/>
      <c r="O48" s="129"/>
      <c r="P48" s="129"/>
      <c r="Q48" s="129"/>
      <c r="R48" s="129"/>
      <c r="S48" s="129"/>
      <c r="T48" s="240"/>
      <c r="U48" s="2"/>
    </row>
    <row r="49" spans="1:21" ht="16.899999999999999" customHeight="1">
      <c r="A49" s="122"/>
      <c r="B49" s="2"/>
      <c r="C49" s="6"/>
      <c r="E49" s="982"/>
      <c r="F49" s="122"/>
      <c r="G49" s="2"/>
      <c r="H49" s="2"/>
      <c r="I49" s="129"/>
      <c r="J49" s="129"/>
      <c r="K49" s="129"/>
      <c r="L49" s="129"/>
      <c r="M49" s="129"/>
      <c r="N49" s="129"/>
      <c r="O49" s="129"/>
      <c r="P49" s="129"/>
      <c r="Q49" s="129"/>
      <c r="R49" s="129"/>
      <c r="S49" s="129"/>
      <c r="T49" s="240"/>
      <c r="U49" s="2"/>
    </row>
    <row r="50" spans="1:21" ht="16.899999999999999" customHeight="1">
      <c r="A50" s="122"/>
      <c r="B50" s="2"/>
      <c r="C50" s="2"/>
      <c r="E50" s="982"/>
      <c r="F50" s="122"/>
      <c r="G50" s="2"/>
      <c r="H50" s="2"/>
      <c r="I50" s="129"/>
      <c r="J50" s="129"/>
      <c r="K50" s="129"/>
      <c r="L50" s="129"/>
      <c r="M50" s="129"/>
      <c r="N50" s="129"/>
      <c r="O50" s="129"/>
      <c r="P50" s="129"/>
      <c r="Q50" s="129"/>
      <c r="R50" s="129"/>
      <c r="S50" s="129"/>
      <c r="T50" s="240"/>
      <c r="U50" s="2"/>
    </row>
    <row r="51" spans="1:21" ht="16.899999999999999" customHeight="1">
      <c r="A51" s="122"/>
      <c r="B51" s="2" t="s">
        <v>795</v>
      </c>
      <c r="C51" s="6" t="s">
        <v>796</v>
      </c>
      <c r="E51" s="982"/>
      <c r="F51" s="122"/>
      <c r="G51" s="978" t="s">
        <v>797</v>
      </c>
      <c r="I51" s="2"/>
      <c r="J51" s="2"/>
      <c r="K51" s="2"/>
      <c r="L51" s="2"/>
      <c r="M51" s="2"/>
      <c r="N51" s="2"/>
      <c r="O51" s="2"/>
      <c r="P51" s="2"/>
      <c r="Q51" s="2"/>
      <c r="R51" s="2"/>
      <c r="S51" s="2"/>
      <c r="T51" s="240"/>
      <c r="U51" s="2"/>
    </row>
    <row r="52" spans="1:21" ht="16.899999999999999" customHeight="1">
      <c r="A52" s="122"/>
      <c r="B52" s="2"/>
      <c r="C52" s="2"/>
      <c r="E52" s="982"/>
      <c r="F52" s="122"/>
      <c r="G52" s="978" t="s">
        <v>798</v>
      </c>
      <c r="I52" s="2"/>
      <c r="J52" s="2"/>
      <c r="K52" s="2"/>
      <c r="L52" s="2"/>
      <c r="M52" s="2"/>
      <c r="N52" s="2"/>
      <c r="O52" s="2"/>
      <c r="P52" s="2"/>
      <c r="Q52" s="2"/>
      <c r="R52" s="2"/>
      <c r="S52" s="2"/>
      <c r="T52" s="240"/>
      <c r="U52" s="2"/>
    </row>
    <row r="53" spans="1:21" ht="16.899999999999999" customHeight="1">
      <c r="A53" s="122"/>
      <c r="B53" s="2" t="s">
        <v>767</v>
      </c>
      <c r="C53" s="978" t="s">
        <v>799</v>
      </c>
      <c r="E53" s="982"/>
      <c r="F53" s="122"/>
      <c r="G53" s="975"/>
      <c r="I53" s="2"/>
      <c r="J53" s="2"/>
      <c r="K53" s="2"/>
      <c r="L53" s="2"/>
      <c r="M53" s="2"/>
      <c r="N53" s="2"/>
      <c r="O53" s="2"/>
      <c r="P53" s="2"/>
      <c r="Q53" s="2"/>
      <c r="R53" s="2"/>
      <c r="S53" s="2"/>
      <c r="T53" s="240"/>
      <c r="U53" s="2"/>
    </row>
    <row r="54" spans="1:21" ht="16.899999999999999" customHeight="1">
      <c r="A54" s="122"/>
      <c r="B54" s="2"/>
      <c r="C54" s="978" t="s">
        <v>800</v>
      </c>
      <c r="E54" s="982"/>
      <c r="F54" s="122"/>
      <c r="G54" s="978" t="s">
        <v>801</v>
      </c>
      <c r="I54" s="2"/>
      <c r="J54" s="2"/>
      <c r="K54" s="2"/>
      <c r="L54" s="2"/>
      <c r="M54" s="2"/>
      <c r="N54" s="2"/>
      <c r="O54" s="2"/>
      <c r="P54" s="2"/>
      <c r="Q54" s="2"/>
      <c r="R54" s="2"/>
      <c r="S54" s="2"/>
      <c r="T54" s="240"/>
      <c r="U54" s="2"/>
    </row>
    <row r="55" spans="1:21" ht="16.899999999999999" customHeight="1">
      <c r="A55" s="122"/>
      <c r="B55" s="2"/>
      <c r="C55" s="978" t="s">
        <v>802</v>
      </c>
      <c r="E55" s="982"/>
      <c r="F55" s="122"/>
      <c r="G55" s="978" t="s">
        <v>803</v>
      </c>
      <c r="H55" s="129"/>
      <c r="I55" s="2"/>
      <c r="J55" s="2"/>
      <c r="K55" s="2"/>
      <c r="L55" s="2"/>
      <c r="M55" s="2"/>
      <c r="N55" s="2"/>
      <c r="O55" s="2"/>
      <c r="P55" s="2"/>
      <c r="Q55" s="2"/>
      <c r="R55" s="2"/>
      <c r="S55" s="2"/>
      <c r="T55" s="240"/>
      <c r="U55" s="2"/>
    </row>
    <row r="56" spans="1:21" ht="16.899999999999999" customHeight="1">
      <c r="A56" s="122"/>
      <c r="B56" s="2" t="s">
        <v>360</v>
      </c>
      <c r="C56" s="129"/>
      <c r="E56" s="982"/>
      <c r="F56" s="122"/>
      <c r="G56" s="2"/>
      <c r="H56" s="2"/>
      <c r="I56" s="2"/>
      <c r="J56" s="2"/>
      <c r="K56" s="2"/>
      <c r="L56" s="2"/>
      <c r="M56" s="2"/>
      <c r="N56" s="2"/>
      <c r="O56" s="2"/>
      <c r="P56" s="2"/>
      <c r="Q56" s="2"/>
      <c r="R56" s="2"/>
      <c r="S56" s="2"/>
      <c r="T56" s="240"/>
      <c r="U56" s="2"/>
    </row>
    <row r="57" spans="1:21" ht="16.899999999999999" customHeight="1">
      <c r="A57" s="122"/>
      <c r="B57" s="2" t="s">
        <v>775</v>
      </c>
      <c r="C57" s="978" t="s">
        <v>804</v>
      </c>
      <c r="E57" s="982"/>
      <c r="F57" s="122"/>
      <c r="G57" s="2" t="s">
        <v>805</v>
      </c>
      <c r="H57" s="2"/>
      <c r="I57" s="2"/>
      <c r="J57" s="2"/>
      <c r="K57" s="2"/>
      <c r="L57" s="2"/>
      <c r="M57" s="2"/>
      <c r="N57" s="2"/>
      <c r="O57" s="2"/>
      <c r="P57" s="2"/>
      <c r="Q57" s="2"/>
      <c r="R57" s="2"/>
      <c r="S57" s="2"/>
      <c r="T57" s="240"/>
      <c r="U57" s="2"/>
    </row>
    <row r="58" spans="1:21" ht="16.899999999999999" customHeight="1">
      <c r="A58" s="122"/>
      <c r="B58" s="2"/>
      <c r="C58" s="978" t="s">
        <v>806</v>
      </c>
      <c r="E58" s="982"/>
      <c r="F58" s="122"/>
      <c r="G58" s="2"/>
      <c r="H58" s="2"/>
      <c r="I58" s="2"/>
      <c r="J58" s="2"/>
      <c r="K58" s="2"/>
      <c r="L58" s="2"/>
      <c r="M58" s="2"/>
      <c r="N58" s="2"/>
      <c r="O58" s="2"/>
      <c r="P58" s="2"/>
      <c r="Q58" s="2"/>
      <c r="R58" s="2"/>
      <c r="S58" s="2"/>
      <c r="T58" s="240"/>
      <c r="U58" s="2"/>
    </row>
    <row r="59" spans="1:21" ht="16.899999999999999" customHeight="1">
      <c r="A59" s="122"/>
      <c r="B59" s="2"/>
      <c r="C59" s="978" t="s">
        <v>802</v>
      </c>
      <c r="E59" s="982"/>
      <c r="F59" s="122"/>
      <c r="G59" s="2"/>
      <c r="H59" s="2"/>
      <c r="I59" s="2"/>
      <c r="J59" s="2"/>
      <c r="K59" s="2"/>
      <c r="L59" s="2"/>
      <c r="M59" s="2"/>
      <c r="N59" s="2"/>
      <c r="O59" s="2"/>
      <c r="P59" s="2"/>
      <c r="Q59" s="2"/>
      <c r="R59" s="2"/>
      <c r="S59" s="2"/>
      <c r="T59" s="240"/>
      <c r="U59" s="2"/>
    </row>
    <row r="60" spans="1:21" ht="16.899999999999999" customHeight="1">
      <c r="A60" s="122"/>
      <c r="B60" s="2"/>
      <c r="C60" s="129"/>
      <c r="E60" s="982"/>
      <c r="F60" s="122"/>
      <c r="G60" s="2"/>
      <c r="H60" s="2"/>
      <c r="I60" s="2"/>
      <c r="J60" s="2"/>
      <c r="K60" s="2"/>
      <c r="L60" s="2"/>
      <c r="M60" s="2"/>
      <c r="N60" s="2"/>
      <c r="O60" s="2"/>
      <c r="P60" s="2"/>
      <c r="Q60" s="2"/>
      <c r="R60" s="2"/>
      <c r="S60" s="2"/>
      <c r="T60" s="240"/>
      <c r="U60" s="2"/>
    </row>
    <row r="61" spans="1:21" ht="16.899999999999999" customHeight="1">
      <c r="A61" s="122"/>
      <c r="B61" s="2"/>
      <c r="C61" s="129"/>
      <c r="E61" s="982"/>
      <c r="F61" s="122"/>
      <c r="G61" s="2"/>
      <c r="H61" s="2"/>
      <c r="I61" s="2"/>
      <c r="J61" s="2"/>
      <c r="K61" s="2"/>
      <c r="L61" s="2"/>
      <c r="M61" s="2"/>
      <c r="N61" s="2"/>
      <c r="O61" s="2"/>
      <c r="P61" s="2"/>
      <c r="Q61" s="2"/>
      <c r="R61" s="2"/>
      <c r="S61" s="2"/>
      <c r="T61" s="240"/>
      <c r="U61" s="2"/>
    </row>
    <row r="62" spans="1:21" ht="16.899999999999999" customHeight="1">
      <c r="A62" s="122"/>
      <c r="B62" s="2"/>
      <c r="C62" s="129"/>
      <c r="E62" s="982"/>
      <c r="F62" s="122"/>
      <c r="G62" s="2"/>
      <c r="H62" s="2"/>
      <c r="I62" s="2"/>
      <c r="J62" s="2"/>
      <c r="K62" s="2"/>
      <c r="L62" s="2"/>
      <c r="M62" s="2"/>
      <c r="N62" s="2"/>
      <c r="O62" s="2"/>
      <c r="P62" s="2"/>
      <c r="Q62" s="2"/>
      <c r="R62" s="2"/>
      <c r="S62" s="2"/>
      <c r="T62" s="240"/>
      <c r="U62" s="2"/>
    </row>
    <row r="63" spans="1:21" ht="16.899999999999999" customHeight="1">
      <c r="A63" s="122"/>
      <c r="B63" s="2"/>
      <c r="C63" s="129"/>
      <c r="E63" s="982"/>
      <c r="F63" s="122"/>
      <c r="G63" s="2"/>
      <c r="H63" s="2"/>
      <c r="I63" s="2"/>
      <c r="J63" s="2"/>
      <c r="K63" s="2"/>
      <c r="L63" s="2"/>
      <c r="M63" s="2"/>
      <c r="N63" s="2"/>
      <c r="O63" s="2"/>
      <c r="P63" s="2"/>
      <c r="Q63" s="2"/>
      <c r="R63" s="2"/>
      <c r="S63" s="2"/>
      <c r="T63" s="240"/>
      <c r="U63" s="2"/>
    </row>
    <row r="64" spans="1:21" ht="16.899999999999999" customHeight="1">
      <c r="A64" s="122"/>
      <c r="B64" s="2"/>
      <c r="C64" s="129"/>
      <c r="E64" s="982"/>
      <c r="F64" s="122"/>
      <c r="G64" s="2"/>
      <c r="H64" s="2"/>
      <c r="I64" s="2"/>
      <c r="J64" s="2"/>
      <c r="K64" s="2"/>
      <c r="L64" s="2"/>
      <c r="M64" s="2"/>
      <c r="N64" s="2"/>
      <c r="O64" s="2"/>
      <c r="P64" s="2"/>
      <c r="Q64" s="2"/>
      <c r="R64" s="2"/>
      <c r="S64" s="2"/>
      <c r="T64" s="240"/>
      <c r="U64" s="2"/>
    </row>
    <row r="65" spans="1:21" ht="16.899999999999999" customHeight="1" thickBot="1">
      <c r="A65" s="275"/>
      <c r="B65" s="276"/>
      <c r="C65" s="276"/>
      <c r="D65" s="1012"/>
      <c r="E65" s="1013"/>
      <c r="F65" s="275"/>
      <c r="G65" s="276"/>
      <c r="H65" s="276"/>
      <c r="I65" s="276"/>
      <c r="J65" s="276"/>
      <c r="K65" s="276"/>
      <c r="L65" s="276"/>
      <c r="M65" s="276"/>
      <c r="N65" s="276"/>
      <c r="O65" s="276"/>
      <c r="P65" s="276"/>
      <c r="Q65" s="276"/>
      <c r="R65" s="276"/>
      <c r="S65" s="276"/>
      <c r="T65" s="277"/>
      <c r="U65" s="2"/>
    </row>
    <row r="66" spans="1:21" ht="16.899999999999999" customHeight="1">
      <c r="A66" s="2" t="s">
        <v>436</v>
      </c>
      <c r="B66" s="2"/>
      <c r="C66" s="2"/>
      <c r="D66" s="2"/>
      <c r="E66" s="2"/>
      <c r="F66" s="2"/>
      <c r="G66" s="2"/>
      <c r="H66" s="2"/>
      <c r="I66" s="2"/>
      <c r="J66" s="2"/>
      <c r="K66" s="2"/>
      <c r="L66" s="2"/>
      <c r="M66" s="2"/>
      <c r="N66" s="2"/>
      <c r="O66" s="2"/>
      <c r="P66" s="2"/>
      <c r="Q66" s="2"/>
      <c r="R66" s="2"/>
      <c r="S66" s="300" t="s">
        <v>436</v>
      </c>
      <c r="T66" s="2"/>
      <c r="U66" s="2"/>
    </row>
    <row r="67" spans="1:21" ht="16.899999999999999" customHeight="1">
      <c r="A67" s="129" t="s">
        <v>546</v>
      </c>
      <c r="B67" s="129"/>
      <c r="C67" s="129"/>
      <c r="D67" s="129"/>
      <c r="E67" s="129"/>
      <c r="F67" s="129" t="s">
        <v>547</v>
      </c>
      <c r="G67" s="129"/>
      <c r="H67" s="129"/>
      <c r="I67" s="129"/>
      <c r="J67" s="129"/>
      <c r="K67" s="129"/>
      <c r="L67" s="129"/>
      <c r="M67" s="129"/>
      <c r="N67" s="129"/>
      <c r="O67" s="129"/>
      <c r="P67" s="129"/>
      <c r="Q67" s="129"/>
      <c r="R67" s="129"/>
      <c r="S67" s="129"/>
      <c r="T67" s="129"/>
      <c r="U67" s="2"/>
    </row>
    <row r="68" spans="1:21" ht="16.899999999999999" customHeight="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row>
    <row r="70" spans="1:21">
      <c r="A70" s="2"/>
      <c r="B70" s="2"/>
      <c r="C70" s="2"/>
      <c r="D70" s="2"/>
      <c r="E70" s="2"/>
    </row>
    <row r="71" spans="1:21">
      <c r="A71" s="2"/>
      <c r="B71" s="2"/>
      <c r="C71" s="2"/>
      <c r="D71" s="2"/>
      <c r="E71" s="2"/>
    </row>
    <row r="72" spans="1:21">
      <c r="A72" s="2"/>
      <c r="B72" s="2"/>
      <c r="C72" s="2"/>
      <c r="D72" s="2"/>
      <c r="E72" s="2"/>
    </row>
    <row r="73" spans="1:21">
      <c r="A73" s="2"/>
      <c r="B73" s="2"/>
      <c r="C73" s="2"/>
      <c r="D73" s="2"/>
      <c r="E73" s="2"/>
    </row>
    <row r="74" spans="1:21">
      <c r="A74" s="2"/>
      <c r="B74" s="2"/>
      <c r="C74" s="2"/>
      <c r="D74" s="2"/>
      <c r="E74" s="2"/>
    </row>
    <row r="75" spans="1:21">
      <c r="A75" s="2"/>
      <c r="B75" s="2"/>
      <c r="C75" s="2"/>
      <c r="D75" s="2"/>
      <c r="E75" s="2"/>
    </row>
    <row r="76" spans="1:21">
      <c r="A76" s="2"/>
      <c r="B76" s="2"/>
      <c r="C76" s="2"/>
      <c r="D76" s="2"/>
      <c r="E76" s="2"/>
    </row>
    <row r="77" spans="1:21">
      <c r="A77" s="2"/>
      <c r="B77" s="2"/>
      <c r="C77" s="2"/>
      <c r="D77" s="2"/>
      <c r="E77" s="2"/>
    </row>
    <row r="78" spans="1:21">
      <c r="A78" s="2"/>
      <c r="B78" s="2"/>
      <c r="C78" s="2"/>
      <c r="D78" s="2"/>
      <c r="E78" s="2"/>
    </row>
    <row r="79" spans="1:21">
      <c r="A79" s="2"/>
      <c r="B79" s="2"/>
      <c r="C79" s="2"/>
      <c r="D79" s="2"/>
      <c r="E79" s="2"/>
    </row>
    <row r="80" spans="1:21">
      <c r="A80" s="2"/>
      <c r="B80" s="2"/>
      <c r="C80" s="2"/>
      <c r="D80" s="2"/>
      <c r="E80" s="2"/>
    </row>
    <row r="81" spans="1:5">
      <c r="A81" s="2"/>
      <c r="B81" s="2"/>
      <c r="C81" s="2"/>
      <c r="D81" s="2"/>
      <c r="E81" s="2"/>
    </row>
    <row r="82" spans="1:5">
      <c r="A82" s="2"/>
      <c r="B82" s="2"/>
      <c r="C82" s="2"/>
      <c r="D82" s="2"/>
      <c r="E82" s="2"/>
    </row>
    <row r="83" spans="1:5">
      <c r="A83" s="2"/>
      <c r="B83" s="2"/>
      <c r="C83" s="2"/>
      <c r="D83" s="2"/>
      <c r="E83" s="2"/>
    </row>
    <row r="84" spans="1:5">
      <c r="A84" s="2"/>
      <c r="B84" s="2"/>
      <c r="C84" s="2"/>
      <c r="D84" s="2"/>
      <c r="E84" s="2"/>
    </row>
    <row r="85" spans="1:5">
      <c r="A85" s="2"/>
      <c r="B85" s="2"/>
      <c r="C85" s="2"/>
      <c r="D85" s="2"/>
      <c r="E85" s="2"/>
    </row>
  </sheetData>
  <printOptions horizontalCentered="1"/>
  <pageMargins left="0.5" right="0.5" top="0.5" bottom="0.5" header="0.5" footer="0.5"/>
  <pageSetup scale="60" fitToWidth="2" orientation="portrait" r:id="rId1"/>
  <headerFooter alignWithMargins="0"/>
  <colBreaks count="1" manualBreakCount="1">
    <brk id="5" max="6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V249"/>
  <sheetViews>
    <sheetView showGridLines="0" defaultGridColor="0" topLeftCell="A43" colorId="22" zoomScale="75" zoomScaleNormal="75" workbookViewId="0">
      <selection activeCell="I38" sqref="I38"/>
    </sheetView>
  </sheetViews>
  <sheetFormatPr defaultColWidth="9.77734375" defaultRowHeight="15"/>
  <cols>
    <col min="1" max="1" width="4.77734375" style="2" customWidth="1"/>
    <col min="2" max="2" width="8.77734375" style="6" customWidth="1"/>
    <col min="3" max="3" width="33" style="2" customWidth="1"/>
    <col min="4" max="4" width="4.77734375" style="2" customWidth="1"/>
    <col min="5" max="5" width="17" style="1165" bestFit="1" customWidth="1"/>
    <col min="6" max="6" width="15.77734375" style="2" customWidth="1"/>
    <col min="7" max="7" width="13.5546875" style="2" bestFit="1" customWidth="1"/>
    <col min="8" max="8" width="16.5546875" style="2" bestFit="1" customWidth="1"/>
    <col min="9" max="9" width="13.88671875" style="2" bestFit="1" customWidth="1"/>
    <col min="10" max="16384" width="9.77734375" style="2"/>
  </cols>
  <sheetData>
    <row r="1" spans="1:256" ht="15.75" thickBot="1">
      <c r="A1" s="1475" t="str">
        <f>'Data Sheet'!A50</f>
        <v>Annual Report of Frontier Telephone of Rochester, Inc.                                                       For the period ending December 31, 2015</v>
      </c>
      <c r="B1" s="301"/>
      <c r="C1" s="276"/>
      <c r="D1" s="276"/>
      <c r="E1" s="1267"/>
      <c r="F1" s="276"/>
      <c r="G1" s="276"/>
    </row>
    <row r="2" spans="1:256" ht="19.899999999999999" customHeight="1">
      <c r="A2" s="302" t="s">
        <v>807</v>
      </c>
      <c r="B2" s="303"/>
      <c r="C2" s="303"/>
      <c r="D2" s="304"/>
      <c r="E2" s="1384"/>
      <c r="F2" s="303"/>
      <c r="G2" s="305"/>
    </row>
    <row r="3" spans="1:256" ht="19.899999999999999" customHeight="1">
      <c r="A3" s="38" t="s">
        <v>808</v>
      </c>
      <c r="B3" s="306"/>
      <c r="C3" s="307"/>
      <c r="D3" s="306"/>
      <c r="E3" s="1312"/>
      <c r="F3" s="306"/>
      <c r="G3" s="308"/>
    </row>
    <row r="4" spans="1:256" ht="18.95" customHeight="1">
      <c r="A4" s="1483" t="s">
        <v>809</v>
      </c>
      <c r="G4" s="240"/>
    </row>
    <row r="5" spans="1:256" ht="18.95" customHeight="1">
      <c r="A5" s="1478" t="s">
        <v>810</v>
      </c>
      <c r="B5" s="309"/>
      <c r="C5" s="242"/>
      <c r="D5" s="242"/>
      <c r="E5" s="1187"/>
      <c r="F5" s="242"/>
      <c r="G5" s="243"/>
    </row>
    <row r="6" spans="1:256" ht="13.9" customHeight="1">
      <c r="A6" s="310"/>
      <c r="B6" s="311"/>
      <c r="C6" s="33"/>
      <c r="D6" s="312" t="s">
        <v>811</v>
      </c>
      <c r="E6" s="1449" t="s">
        <v>812</v>
      </c>
      <c r="F6" s="312" t="s">
        <v>812</v>
      </c>
      <c r="G6" s="313" t="s">
        <v>813</v>
      </c>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ht="13.9" customHeight="1">
      <c r="A7" s="310"/>
      <c r="B7" s="311"/>
      <c r="C7" s="33"/>
      <c r="D7" s="312" t="s">
        <v>225</v>
      </c>
      <c r="E7" s="1449" t="s">
        <v>814</v>
      </c>
      <c r="F7" s="312" t="s">
        <v>815</v>
      </c>
      <c r="G7" s="313" t="s">
        <v>816</v>
      </c>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row>
    <row r="8" spans="1:256" ht="13.9" customHeight="1">
      <c r="A8" s="314" t="s">
        <v>489</v>
      </c>
      <c r="B8" s="311"/>
      <c r="C8" s="315" t="s">
        <v>817</v>
      </c>
      <c r="D8" s="312" t="s">
        <v>501</v>
      </c>
      <c r="E8" s="1449" t="s">
        <v>506</v>
      </c>
      <c r="F8" s="312" t="s">
        <v>506</v>
      </c>
      <c r="G8" s="313" t="s">
        <v>818</v>
      </c>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row>
    <row r="9" spans="1:256" ht="13.9" customHeight="1">
      <c r="A9" s="314" t="s">
        <v>501</v>
      </c>
      <c r="B9" s="311"/>
      <c r="C9" s="315" t="s">
        <v>226</v>
      </c>
      <c r="D9" s="312" t="s">
        <v>227</v>
      </c>
      <c r="E9" s="1449" t="s">
        <v>228</v>
      </c>
      <c r="F9" s="312" t="s">
        <v>515</v>
      </c>
      <c r="G9" s="313" t="s">
        <v>516</v>
      </c>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row>
    <row r="10" spans="1:256" ht="13.9" customHeight="1">
      <c r="A10" s="316"/>
      <c r="B10" s="281"/>
      <c r="C10" s="317" t="s">
        <v>819</v>
      </c>
      <c r="D10" s="279"/>
      <c r="E10" s="1259"/>
      <c r="F10" s="279"/>
      <c r="G10" s="318"/>
    </row>
    <row r="11" spans="1:256" ht="12.95" customHeight="1">
      <c r="A11" s="204" t="s">
        <v>231</v>
      </c>
      <c r="B11" s="319" t="s">
        <v>820</v>
      </c>
      <c r="C11" s="33" t="s">
        <v>821</v>
      </c>
      <c r="D11" s="320" t="s">
        <v>822</v>
      </c>
      <c r="E11" s="1450">
        <v>2203373.11</v>
      </c>
      <c r="F11" s="321">
        <v>1857762.97</v>
      </c>
      <c r="G11" s="322">
        <f t="shared" ref="G11:G31" si="0">E11-F11</f>
        <v>345610.1399999999</v>
      </c>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row>
    <row r="12" spans="1:256" ht="12.95" customHeight="1">
      <c r="A12" s="204" t="s">
        <v>463</v>
      </c>
      <c r="B12" s="319" t="s">
        <v>823</v>
      </c>
      <c r="C12" s="33" t="s">
        <v>824</v>
      </c>
      <c r="D12" s="320" t="s">
        <v>822</v>
      </c>
      <c r="E12" s="1034"/>
      <c r="F12" s="212"/>
      <c r="G12" s="323">
        <f t="shared" si="0"/>
        <v>0</v>
      </c>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ht="12.95" customHeight="1">
      <c r="A13" s="204" t="s">
        <v>471</v>
      </c>
      <c r="B13" s="319" t="s">
        <v>825</v>
      </c>
      <c r="C13" s="33" t="s">
        <v>826</v>
      </c>
      <c r="D13" s="320" t="s">
        <v>822</v>
      </c>
      <c r="E13" s="1034">
        <v>600</v>
      </c>
      <c r="F13" s="212">
        <v>600</v>
      </c>
      <c r="G13" s="323">
        <f t="shared" si="0"/>
        <v>0</v>
      </c>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row>
    <row r="14" spans="1:256" ht="12.95" customHeight="1">
      <c r="A14" s="204" t="s">
        <v>530</v>
      </c>
      <c r="B14" s="319" t="s">
        <v>827</v>
      </c>
      <c r="C14" s="33" t="s">
        <v>828</v>
      </c>
      <c r="D14" s="320" t="s">
        <v>822</v>
      </c>
      <c r="E14" s="1034"/>
      <c r="F14" s="212"/>
      <c r="G14" s="323">
        <f t="shared" si="0"/>
        <v>0</v>
      </c>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row>
    <row r="15" spans="1:256" ht="12.95" customHeight="1">
      <c r="A15" s="204" t="s">
        <v>532</v>
      </c>
      <c r="B15" s="319" t="s">
        <v>829</v>
      </c>
      <c r="C15" s="33" t="s">
        <v>830</v>
      </c>
      <c r="D15" s="312" t="s">
        <v>831</v>
      </c>
      <c r="E15" s="1034">
        <v>13642370.82</v>
      </c>
      <c r="F15" s="212">
        <v>14923649.85</v>
      </c>
      <c r="G15" s="323">
        <f t="shared" si="0"/>
        <v>-1281279.0299999993</v>
      </c>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row>
    <row r="16" spans="1:256" ht="12.95" customHeight="1">
      <c r="A16" s="204" t="s">
        <v>242</v>
      </c>
      <c r="B16" s="319" t="s">
        <v>832</v>
      </c>
      <c r="C16" s="33" t="s">
        <v>833</v>
      </c>
      <c r="D16" s="312" t="s">
        <v>831</v>
      </c>
      <c r="E16" s="1034">
        <v>403792.14</v>
      </c>
      <c r="F16" s="212">
        <v>435975.19</v>
      </c>
      <c r="G16" s="323">
        <f t="shared" si="0"/>
        <v>-32183.049999999988</v>
      </c>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row>
    <row r="17" spans="1:256" ht="12.95" customHeight="1">
      <c r="A17" s="204" t="s">
        <v>245</v>
      </c>
      <c r="B17" s="319" t="s">
        <v>834</v>
      </c>
      <c r="C17" s="33" t="s">
        <v>835</v>
      </c>
      <c r="D17" s="312" t="s">
        <v>836</v>
      </c>
      <c r="E17" s="1034">
        <v>31203100.350000001</v>
      </c>
      <c r="F17" s="212">
        <v>38645253.170000002</v>
      </c>
      <c r="G17" s="323">
        <f t="shared" si="0"/>
        <v>-7442152.8200000003</v>
      </c>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row>
    <row r="18" spans="1:256" ht="12.95" customHeight="1">
      <c r="A18" s="204" t="s">
        <v>248</v>
      </c>
      <c r="B18" s="319" t="s">
        <v>837</v>
      </c>
      <c r="C18" s="33" t="s">
        <v>838</v>
      </c>
      <c r="D18" s="312" t="s">
        <v>836</v>
      </c>
      <c r="E18" s="1034">
        <v>-6081958.0499999998</v>
      </c>
      <c r="F18" s="212">
        <v>-21247426.859999999</v>
      </c>
      <c r="G18" s="323">
        <f t="shared" si="0"/>
        <v>15165468.809999999</v>
      </c>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row>
    <row r="19" spans="1:256" ht="12.95" customHeight="1">
      <c r="A19" s="204" t="s">
        <v>252</v>
      </c>
      <c r="B19" s="319" t="s">
        <v>839</v>
      </c>
      <c r="C19" s="33" t="s">
        <v>840</v>
      </c>
      <c r="D19" s="312" t="s">
        <v>841</v>
      </c>
      <c r="E19" s="1034">
        <v>938958.73</v>
      </c>
      <c r="F19" s="212">
        <v>1144706.6200000001</v>
      </c>
      <c r="G19" s="323">
        <f t="shared" si="0"/>
        <v>-205747.89000000013</v>
      </c>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row>
    <row r="20" spans="1:256" ht="12.95" customHeight="1">
      <c r="A20" s="204" t="s">
        <v>538</v>
      </c>
      <c r="B20" s="319" t="s">
        <v>842</v>
      </c>
      <c r="C20" s="33" t="s">
        <v>843</v>
      </c>
      <c r="D20" s="312" t="s">
        <v>310</v>
      </c>
      <c r="E20" s="1446">
        <f>Sch.24!F27</f>
        <v>0</v>
      </c>
      <c r="F20" s="212">
        <v>0</v>
      </c>
      <c r="G20" s="323">
        <f t="shared" si="0"/>
        <v>0</v>
      </c>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row>
    <row r="21" spans="1:256" ht="12.95" customHeight="1">
      <c r="A21" s="204" t="s">
        <v>540</v>
      </c>
      <c r="B21" s="319" t="s">
        <v>844</v>
      </c>
      <c r="C21" s="33" t="s">
        <v>845</v>
      </c>
      <c r="D21" s="312" t="s">
        <v>310</v>
      </c>
      <c r="E21" s="1446">
        <f>Sch.24!F41</f>
        <v>0</v>
      </c>
      <c r="F21" s="212">
        <v>0</v>
      </c>
      <c r="G21" s="323">
        <f t="shared" si="0"/>
        <v>0</v>
      </c>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row>
    <row r="22" spans="1:256" ht="12.95" customHeight="1">
      <c r="A22" s="204" t="s">
        <v>542</v>
      </c>
      <c r="B22" s="319" t="s">
        <v>846</v>
      </c>
      <c r="C22" s="33" t="s">
        <v>847</v>
      </c>
      <c r="D22" s="312" t="s">
        <v>310</v>
      </c>
      <c r="E22" s="1446">
        <f>Sch.24!F60+Sch.24!G60</f>
        <v>0</v>
      </c>
      <c r="F22" s="324">
        <v>0</v>
      </c>
      <c r="G22" s="323">
        <f t="shared" si="0"/>
        <v>0</v>
      </c>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row>
    <row r="23" spans="1:256" ht="12.95" customHeight="1">
      <c r="A23" s="204" t="s">
        <v>544</v>
      </c>
      <c r="B23" s="319" t="s">
        <v>848</v>
      </c>
      <c r="C23" s="33" t="s">
        <v>849</v>
      </c>
      <c r="D23" s="312" t="s">
        <v>822</v>
      </c>
      <c r="E23" s="1034"/>
      <c r="F23" s="212"/>
      <c r="G23" s="323">
        <f t="shared" si="0"/>
        <v>0</v>
      </c>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row>
    <row r="24" spans="1:256" ht="12.95" customHeight="1">
      <c r="A24" s="204" t="s">
        <v>546</v>
      </c>
      <c r="B24" s="319" t="s">
        <v>850</v>
      </c>
      <c r="C24" s="33" t="s">
        <v>851</v>
      </c>
      <c r="D24" s="312" t="s">
        <v>311</v>
      </c>
      <c r="E24" s="1034">
        <v>848993.75</v>
      </c>
      <c r="F24" s="212">
        <v>982518.32</v>
      </c>
      <c r="G24" s="323">
        <f t="shared" si="0"/>
        <v>-133524.56999999995</v>
      </c>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row>
    <row r="25" spans="1:256" ht="12.95" customHeight="1">
      <c r="A25" s="204" t="s">
        <v>547</v>
      </c>
      <c r="B25" s="319" t="s">
        <v>852</v>
      </c>
      <c r="C25" s="33" t="s">
        <v>853</v>
      </c>
      <c r="D25" s="312" t="s">
        <v>822</v>
      </c>
      <c r="E25" s="1034"/>
      <c r="F25" s="212"/>
      <c r="G25" s="323">
        <f t="shared" si="0"/>
        <v>0</v>
      </c>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row>
    <row r="26" spans="1:256" ht="12.95" customHeight="1">
      <c r="A26" s="204" t="s">
        <v>548</v>
      </c>
      <c r="B26" s="319" t="s">
        <v>854</v>
      </c>
      <c r="C26" s="33" t="s">
        <v>855</v>
      </c>
      <c r="D26" s="312" t="s">
        <v>312</v>
      </c>
      <c r="E26" s="1034">
        <v>4083370.09</v>
      </c>
      <c r="F26" s="212">
        <v>4340393.84</v>
      </c>
      <c r="G26" s="323">
        <f t="shared" si="0"/>
        <v>-257023.75</v>
      </c>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row>
    <row r="27" spans="1:256" ht="12.95" customHeight="1">
      <c r="A27" s="204" t="s">
        <v>549</v>
      </c>
      <c r="B27" s="319" t="s">
        <v>856</v>
      </c>
      <c r="C27" s="33" t="s">
        <v>857</v>
      </c>
      <c r="D27" s="312" t="s">
        <v>822</v>
      </c>
      <c r="E27" s="1034"/>
      <c r="F27" s="212"/>
      <c r="G27" s="323">
        <f t="shared" si="0"/>
        <v>0</v>
      </c>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row>
    <row r="28" spans="1:256" ht="12.95" customHeight="1">
      <c r="A28" s="204" t="s">
        <v>550</v>
      </c>
      <c r="B28" s="319" t="s">
        <v>858</v>
      </c>
      <c r="C28" s="33" t="s">
        <v>859</v>
      </c>
      <c r="D28" s="312" t="s">
        <v>822</v>
      </c>
      <c r="E28" s="1034">
        <v>274575.93</v>
      </c>
      <c r="F28" s="212">
        <v>352797.09</v>
      </c>
      <c r="G28" s="323">
        <f t="shared" si="0"/>
        <v>-78221.160000000033</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row>
    <row r="29" spans="1:256" ht="12.95" customHeight="1">
      <c r="A29" s="204" t="s">
        <v>551</v>
      </c>
      <c r="B29" s="319" t="s">
        <v>860</v>
      </c>
      <c r="C29" s="33" t="s">
        <v>861</v>
      </c>
      <c r="D29" s="312" t="s">
        <v>822</v>
      </c>
      <c r="E29" s="1034">
        <v>72749.8</v>
      </c>
      <c r="F29" s="212">
        <v>89016.74</v>
      </c>
      <c r="G29" s="323">
        <f t="shared" si="0"/>
        <v>-16266.940000000002</v>
      </c>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row>
    <row r="30" spans="1:256" ht="12.95" customHeight="1">
      <c r="A30" s="204" t="s">
        <v>552</v>
      </c>
      <c r="B30" s="319" t="s">
        <v>862</v>
      </c>
      <c r="C30" s="33" t="s">
        <v>863</v>
      </c>
      <c r="D30" s="312" t="s">
        <v>822</v>
      </c>
      <c r="E30" s="1451"/>
      <c r="F30" s="325"/>
      <c r="G30" s="323">
        <f t="shared" si="0"/>
        <v>0</v>
      </c>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row>
    <row r="31" spans="1:256" ht="12.95" customHeight="1">
      <c r="A31" s="204" t="s">
        <v>553</v>
      </c>
      <c r="B31" s="319" t="s">
        <v>864</v>
      </c>
      <c r="C31" s="33" t="s">
        <v>865</v>
      </c>
      <c r="D31" s="312" t="s">
        <v>314</v>
      </c>
      <c r="E31" s="1452">
        <f>Sch.27!H25+Sch.27!H48+Sch.27!H81+Sch.27!H98</f>
        <v>0</v>
      </c>
      <c r="F31" s="326">
        <v>0</v>
      </c>
      <c r="G31" s="323">
        <f t="shared" si="0"/>
        <v>0</v>
      </c>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row>
    <row r="32" spans="1:256" ht="12.95" customHeight="1">
      <c r="A32" s="204" t="s">
        <v>554</v>
      </c>
      <c r="B32" s="319"/>
      <c r="C32" s="327" t="s">
        <v>866</v>
      </c>
      <c r="D32" s="326"/>
      <c r="E32" s="1447">
        <f>SUM(E11:E31)-2*E16-2*E19-2*E22</f>
        <v>44904424.929999992</v>
      </c>
      <c r="F32" s="328">
        <f>SUM(F11:F31)-2*F16-2*F19-2*F22</f>
        <v>38363883.31000001</v>
      </c>
      <c r="G32" s="329">
        <f>SUM(G11:G31)-2*G16-2*G19-2*G22</f>
        <v>6540541.6199999973</v>
      </c>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row>
    <row r="33" spans="1:256" ht="12.95" customHeight="1">
      <c r="A33" s="330"/>
      <c r="B33" s="331"/>
      <c r="C33" s="332" t="s">
        <v>867</v>
      </c>
      <c r="D33" s="326"/>
      <c r="E33" s="1446"/>
      <c r="F33" s="324"/>
      <c r="G33" s="32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row>
    <row r="34" spans="1:256" ht="12.95" customHeight="1">
      <c r="A34" s="204" t="s">
        <v>555</v>
      </c>
      <c r="B34" s="319" t="s">
        <v>868</v>
      </c>
      <c r="C34" s="33" t="s">
        <v>869</v>
      </c>
      <c r="D34" s="312" t="s">
        <v>323</v>
      </c>
      <c r="E34" s="1446">
        <f>Sch.30!Q50</f>
        <v>0</v>
      </c>
      <c r="F34" s="324">
        <v>0</v>
      </c>
      <c r="G34" s="323">
        <f t="shared" ref="G34:G42" si="1">E34-F34</f>
        <v>0</v>
      </c>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row>
    <row r="35" spans="1:256" ht="12.95" customHeight="1">
      <c r="A35" s="204" t="s">
        <v>556</v>
      </c>
      <c r="B35" s="319" t="s">
        <v>870</v>
      </c>
      <c r="C35" s="33" t="s">
        <v>871</v>
      </c>
      <c r="D35" s="312" t="s">
        <v>325</v>
      </c>
      <c r="E35" s="1446">
        <v>459850067.60000002</v>
      </c>
      <c r="F35" s="324">
        <v>451201172.37</v>
      </c>
      <c r="G35" s="323">
        <f t="shared" si="1"/>
        <v>8648895.2300000191</v>
      </c>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row>
    <row r="36" spans="1:256" ht="12.95" customHeight="1">
      <c r="A36" s="204" t="s">
        <v>557</v>
      </c>
      <c r="B36" s="319" t="s">
        <v>872</v>
      </c>
      <c r="C36" s="33" t="s">
        <v>873</v>
      </c>
      <c r="D36" s="312" t="s">
        <v>325</v>
      </c>
      <c r="E36" s="1446">
        <f>Sch.31!H64</f>
        <v>0</v>
      </c>
      <c r="F36" s="324">
        <v>0</v>
      </c>
      <c r="G36" s="323">
        <f t="shared" si="1"/>
        <v>0</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row>
    <row r="37" spans="1:256" ht="12.95" customHeight="1">
      <c r="A37" s="204" t="s">
        <v>696</v>
      </c>
      <c r="B37" s="319" t="s">
        <v>874</v>
      </c>
      <c r="C37" s="33" t="s">
        <v>875</v>
      </c>
      <c r="D37" s="312" t="s">
        <v>328</v>
      </c>
      <c r="E37" s="1446">
        <f>Sch.32!F49</f>
        <v>0</v>
      </c>
      <c r="F37" s="324">
        <v>0</v>
      </c>
      <c r="G37" s="323">
        <f t="shared" si="1"/>
        <v>0</v>
      </c>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row>
    <row r="38" spans="1:256" ht="12.95" customHeight="1">
      <c r="A38" s="204" t="s">
        <v>698</v>
      </c>
      <c r="B38" s="319" t="s">
        <v>876</v>
      </c>
      <c r="C38" s="33" t="s">
        <v>877</v>
      </c>
      <c r="D38" s="312" t="s">
        <v>878</v>
      </c>
      <c r="E38" s="1446">
        <f>Sch.36!H41</f>
        <v>0</v>
      </c>
      <c r="F38" s="212">
        <v>0</v>
      </c>
      <c r="G38" s="323">
        <f t="shared" si="1"/>
        <v>0</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row>
    <row r="39" spans="1:256" ht="12.95" customHeight="1">
      <c r="A39" s="204" t="s">
        <v>700</v>
      </c>
      <c r="B39" s="319" t="s">
        <v>879</v>
      </c>
      <c r="C39" s="33" t="s">
        <v>880</v>
      </c>
      <c r="D39" s="312" t="s">
        <v>822</v>
      </c>
      <c r="E39" s="1034"/>
      <c r="F39" s="212"/>
      <c r="G39" s="323">
        <f t="shared" si="1"/>
        <v>0</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row>
    <row r="40" spans="1:256" ht="12.95" customHeight="1">
      <c r="A40" s="204" t="s">
        <v>292</v>
      </c>
      <c r="B40" s="319" t="s">
        <v>881</v>
      </c>
      <c r="C40" s="33" t="s">
        <v>882</v>
      </c>
      <c r="D40" s="312" t="s">
        <v>822</v>
      </c>
      <c r="E40" s="1034">
        <v>183584000</v>
      </c>
      <c r="F40" s="212">
        <v>183584000</v>
      </c>
      <c r="G40" s="323">
        <f t="shared" si="1"/>
        <v>0</v>
      </c>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row>
    <row r="41" spans="1:256" ht="12.95" customHeight="1">
      <c r="A41" s="204" t="s">
        <v>883</v>
      </c>
      <c r="B41" s="319" t="s">
        <v>884</v>
      </c>
      <c r="C41" s="33" t="s">
        <v>885</v>
      </c>
      <c r="D41" s="312" t="s">
        <v>822</v>
      </c>
      <c r="E41" s="1034"/>
      <c r="F41" s="212"/>
      <c r="G41" s="323">
        <f t="shared" si="1"/>
        <v>0</v>
      </c>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row>
    <row r="42" spans="1:256" ht="12.95" customHeight="1">
      <c r="A42" s="204" t="s">
        <v>886</v>
      </c>
      <c r="B42" s="319" t="s">
        <v>887</v>
      </c>
      <c r="C42" s="33" t="s">
        <v>888</v>
      </c>
      <c r="D42" s="312" t="s">
        <v>331</v>
      </c>
      <c r="E42" s="1446">
        <f>Sch.33!H46</f>
        <v>0</v>
      </c>
      <c r="F42" s="324">
        <v>0</v>
      </c>
      <c r="G42" s="323">
        <f t="shared" si="1"/>
        <v>0</v>
      </c>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row>
    <row r="43" spans="1:256" ht="12.95" customHeight="1">
      <c r="A43" s="204" t="s">
        <v>889</v>
      </c>
      <c r="B43" s="319" t="s">
        <v>890</v>
      </c>
      <c r="C43" s="33" t="s">
        <v>891</v>
      </c>
      <c r="D43" s="312" t="s">
        <v>822</v>
      </c>
      <c r="E43" s="1453" t="s">
        <v>892</v>
      </c>
      <c r="F43" s="952" t="s">
        <v>892</v>
      </c>
      <c r="G43" s="953" t="s">
        <v>892</v>
      </c>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row>
    <row r="44" spans="1:256" ht="12.95" customHeight="1">
      <c r="A44" s="204" t="s">
        <v>893</v>
      </c>
      <c r="B44" s="319" t="s">
        <v>894</v>
      </c>
      <c r="C44" s="33" t="s">
        <v>895</v>
      </c>
      <c r="D44" s="312" t="s">
        <v>314</v>
      </c>
      <c r="E44" s="1446">
        <f>Sch.27!H35+Sch.27!H71+Sch.27!H88+Sch.27!H104</f>
        <v>0</v>
      </c>
      <c r="F44" s="324">
        <v>0</v>
      </c>
      <c r="G44" s="323">
        <f>E44-F44</f>
        <v>0</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row>
    <row r="45" spans="1:256" ht="12.95" customHeight="1">
      <c r="A45" s="204" t="s">
        <v>896</v>
      </c>
      <c r="B45" s="319"/>
      <c r="C45" s="327" t="s">
        <v>897</v>
      </c>
      <c r="D45" s="326"/>
      <c r="E45" s="1447">
        <f>SUM(E34:E44)</f>
        <v>643434067.60000002</v>
      </c>
      <c r="F45" s="328">
        <f>SUM(F34:F44)</f>
        <v>634785172.37</v>
      </c>
      <c r="G45" s="329">
        <f>SUM(G34:G44)</f>
        <v>8648895.2300000191</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row>
    <row r="46" spans="1:256" ht="12.95" customHeight="1">
      <c r="A46" s="330"/>
      <c r="B46" s="331"/>
      <c r="C46" s="332" t="s">
        <v>898</v>
      </c>
      <c r="D46" s="326"/>
      <c r="E46" s="1446"/>
      <c r="F46" s="324"/>
      <c r="G46" s="32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row>
    <row r="47" spans="1:256" ht="12.95" customHeight="1">
      <c r="A47" s="204" t="s">
        <v>899</v>
      </c>
      <c r="B47" s="319" t="s">
        <v>900</v>
      </c>
      <c r="C47" s="33" t="s">
        <v>901</v>
      </c>
      <c r="D47" s="312" t="s">
        <v>283</v>
      </c>
      <c r="E47" s="1445">
        <v>1557083055.97</v>
      </c>
      <c r="F47" s="1086">
        <v>1538333052.4199998</v>
      </c>
      <c r="G47" s="323">
        <f t="shared" ref="G47:G53" si="2">E47-F47</f>
        <v>18750003.550000191</v>
      </c>
      <c r="H47" s="1138"/>
      <c r="I47" s="1105"/>
      <c r="J47" s="1105"/>
      <c r="K47" s="1105"/>
      <c r="L47" s="1105"/>
      <c r="M47" s="1105"/>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row>
    <row r="48" spans="1:256" ht="12.95" customHeight="1">
      <c r="A48" s="204" t="s">
        <v>831</v>
      </c>
      <c r="B48" s="319" t="s">
        <v>902</v>
      </c>
      <c r="C48" s="33" t="s">
        <v>903</v>
      </c>
      <c r="D48" s="312" t="s">
        <v>283</v>
      </c>
      <c r="E48" s="1445">
        <f>Sch.14!J92</f>
        <v>0</v>
      </c>
      <c r="F48" s="1086">
        <v>0</v>
      </c>
      <c r="G48" s="323">
        <f t="shared" si="2"/>
        <v>0</v>
      </c>
      <c r="H48" s="1138"/>
      <c r="I48" s="1105"/>
      <c r="J48" s="1105"/>
      <c r="K48" s="1105"/>
      <c r="L48" s="1105"/>
      <c r="M48" s="1105"/>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row>
    <row r="49" spans="1:256" ht="12.95" customHeight="1">
      <c r="A49" s="204" t="s">
        <v>836</v>
      </c>
      <c r="B49" s="319" t="s">
        <v>904</v>
      </c>
      <c r="C49" s="33" t="s">
        <v>905</v>
      </c>
      <c r="D49" s="312" t="s">
        <v>283</v>
      </c>
      <c r="E49" s="1445">
        <v>5084586.96</v>
      </c>
      <c r="F49" s="1086">
        <v>6449315.6000000015</v>
      </c>
      <c r="G49" s="323">
        <f t="shared" si="2"/>
        <v>-1364728.6400000015</v>
      </c>
      <c r="H49" s="1138"/>
      <c r="I49" s="1105"/>
      <c r="J49" s="1105"/>
      <c r="K49" s="1105"/>
      <c r="L49" s="1105"/>
      <c r="M49" s="1105"/>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row>
    <row r="50" spans="1:256" ht="12.95" customHeight="1">
      <c r="A50" s="204" t="s">
        <v>841</v>
      </c>
      <c r="B50" s="319" t="s">
        <v>906</v>
      </c>
      <c r="C50" s="33" t="s">
        <v>907</v>
      </c>
      <c r="D50" s="312" t="s">
        <v>283</v>
      </c>
      <c r="E50" s="1446">
        <f>Sch.14!J94</f>
        <v>0</v>
      </c>
      <c r="F50" s="324">
        <v>0</v>
      </c>
      <c r="G50" s="323">
        <f t="shared" si="2"/>
        <v>0</v>
      </c>
      <c r="H50" s="1138"/>
      <c r="I50" s="1105"/>
      <c r="J50" s="1105"/>
      <c r="K50" s="1105"/>
      <c r="L50" s="1105"/>
      <c r="M50" s="110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row>
    <row r="51" spans="1:256" ht="12.95" customHeight="1">
      <c r="A51" s="204" t="s">
        <v>310</v>
      </c>
      <c r="B51" s="319" t="s">
        <v>908</v>
      </c>
      <c r="C51" s="33" t="s">
        <v>909</v>
      </c>
      <c r="D51" s="312" t="s">
        <v>283</v>
      </c>
      <c r="E51" s="1446">
        <f>SUM(Sch.14!J95:J97)</f>
        <v>0</v>
      </c>
      <c r="F51" s="324">
        <v>0</v>
      </c>
      <c r="G51" s="323">
        <f t="shared" si="2"/>
        <v>0</v>
      </c>
      <c r="H51" s="1138"/>
      <c r="I51" s="1105"/>
      <c r="J51" s="1105"/>
      <c r="K51" s="1105"/>
      <c r="L51" s="1105"/>
      <c r="M51" s="110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row>
    <row r="52" spans="1:256" ht="12.95" customHeight="1">
      <c r="A52" s="204" t="s">
        <v>311</v>
      </c>
      <c r="B52" s="319" t="s">
        <v>910</v>
      </c>
      <c r="C52" s="33" t="s">
        <v>911</v>
      </c>
      <c r="D52" s="312" t="s">
        <v>283</v>
      </c>
      <c r="E52" s="1446">
        <v>2204.8200000000002</v>
      </c>
      <c r="F52" s="324">
        <v>2204.8200000000002</v>
      </c>
      <c r="G52" s="323">
        <f t="shared" si="2"/>
        <v>0</v>
      </c>
      <c r="H52" s="1138"/>
      <c r="I52" s="1105"/>
      <c r="J52" s="1105"/>
      <c r="K52" s="1105"/>
      <c r="L52" s="1105"/>
      <c r="M52" s="110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row>
    <row r="53" spans="1:256" ht="12.95" customHeight="1">
      <c r="A53" s="204" t="s">
        <v>912</v>
      </c>
      <c r="B53" s="319" t="s">
        <v>913</v>
      </c>
      <c r="C53" s="33" t="s">
        <v>914</v>
      </c>
      <c r="D53" s="312" t="s">
        <v>283</v>
      </c>
      <c r="E53" s="1446">
        <f>Sch.14!J99</f>
        <v>0</v>
      </c>
      <c r="F53" s="324">
        <v>0</v>
      </c>
      <c r="G53" s="323">
        <f t="shared" si="2"/>
        <v>0</v>
      </c>
      <c r="H53" s="1138"/>
      <c r="I53" s="1105"/>
      <c r="J53" s="1105"/>
      <c r="K53" s="1105"/>
      <c r="L53" s="1105"/>
      <c r="M53" s="110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row>
    <row r="54" spans="1:256" ht="12.95" customHeight="1">
      <c r="A54" s="204" t="s">
        <v>915</v>
      </c>
      <c r="B54" s="319"/>
      <c r="C54" s="315" t="s">
        <v>916</v>
      </c>
      <c r="D54" s="326"/>
      <c r="E54" s="1447">
        <f>SUM(E47:E53)</f>
        <v>1562169847.75</v>
      </c>
      <c r="F54" s="328">
        <v>1544784572.8399997</v>
      </c>
      <c r="G54" s="329">
        <f>SUM(G47:G53)</f>
        <v>17385274.91000019</v>
      </c>
      <c r="H54" s="1138"/>
      <c r="I54" s="1105"/>
      <c r="J54" s="1105"/>
      <c r="K54" s="1105"/>
      <c r="L54" s="1105"/>
      <c r="M54" s="110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row>
    <row r="55" spans="1:256" ht="12.95" customHeight="1">
      <c r="A55" s="204" t="s">
        <v>917</v>
      </c>
      <c r="B55" s="319" t="s">
        <v>918</v>
      </c>
      <c r="C55" s="33" t="s">
        <v>919</v>
      </c>
      <c r="D55" s="312" t="s">
        <v>299</v>
      </c>
      <c r="E55" s="1446">
        <f>Sch.19!N63</f>
        <v>1335224983.1900001</v>
      </c>
      <c r="F55" s="324">
        <v>1301525446.5</v>
      </c>
      <c r="G55" s="323">
        <f>E55-F55</f>
        <v>33699536.690000057</v>
      </c>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row>
    <row r="56" spans="1:256" ht="12.95" customHeight="1">
      <c r="A56" s="204" t="s">
        <v>920</v>
      </c>
      <c r="B56" s="319" t="s">
        <v>921</v>
      </c>
      <c r="C56" s="33" t="s">
        <v>922</v>
      </c>
      <c r="D56" s="312" t="s">
        <v>299</v>
      </c>
      <c r="E56" s="1446">
        <f>Sch.19!N69</f>
        <v>12489773.049999999</v>
      </c>
      <c r="F56" s="324">
        <v>12486931.049999999</v>
      </c>
      <c r="G56" s="323">
        <f>E56-F56</f>
        <v>2842</v>
      </c>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row>
    <row r="57" spans="1:256" ht="12.95" customHeight="1">
      <c r="A57" s="204" t="s">
        <v>923</v>
      </c>
      <c r="B57" s="319"/>
      <c r="C57" s="315" t="s">
        <v>924</v>
      </c>
      <c r="D57" s="326"/>
      <c r="E57" s="1447">
        <f>E54-E55-E56</f>
        <v>214455091.50999993</v>
      </c>
      <c r="F57" s="328">
        <v>230772195.28999966</v>
      </c>
      <c r="G57" s="329">
        <f>G54-G55-G56</f>
        <v>-16317103.779999867</v>
      </c>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row>
    <row r="58" spans="1:256" ht="21.75" customHeight="1" thickBot="1">
      <c r="A58" s="1484" t="s">
        <v>925</v>
      </c>
      <c r="B58" s="333"/>
      <c r="C58" s="291" t="s">
        <v>926</v>
      </c>
      <c r="D58" s="286"/>
      <c r="E58" s="1454">
        <f>E32+E45+E57</f>
        <v>902793584.03999996</v>
      </c>
      <c r="F58" s="334">
        <v>903921250.96999979</v>
      </c>
      <c r="G58" s="335">
        <f>G32+G45+G57</f>
        <v>-1127666.9299998507</v>
      </c>
    </row>
    <row r="59" spans="1:256" ht="21.75" customHeight="1" thickTop="1" thickBot="1">
      <c r="A59" s="336" t="s">
        <v>927</v>
      </c>
      <c r="B59" s="337"/>
      <c r="C59" s="337"/>
      <c r="D59" s="337"/>
      <c r="E59" s="1310"/>
      <c r="F59" s="337"/>
      <c r="G59" s="338"/>
    </row>
    <row r="60" spans="1:256" ht="18.95" customHeight="1">
      <c r="A60" s="2" t="s">
        <v>436</v>
      </c>
      <c r="D60" s="2" t="s">
        <v>360</v>
      </c>
      <c r="E60" s="1291"/>
      <c r="F60" s="1291"/>
    </row>
    <row r="61" spans="1:256" ht="18.95" customHeight="1">
      <c r="A61" s="129" t="s">
        <v>548</v>
      </c>
      <c r="B61" s="129"/>
      <c r="C61" s="129"/>
      <c r="D61" s="129"/>
      <c r="E61" s="1185"/>
      <c r="F61" s="129"/>
      <c r="G61" s="129"/>
    </row>
    <row r="62" spans="1:256" ht="15.75" thickBot="1">
      <c r="A62" s="33" t="str">
        <f>'Data Sheet'!A50</f>
        <v>Annual Report of Frontier Telephone of Rochester, Inc.                                                       For the period ending December 31, 2015</v>
      </c>
      <c r="F62" s="33"/>
    </row>
    <row r="63" spans="1:256" ht="19.899999999999999" customHeight="1">
      <c r="A63" s="236"/>
      <c r="B63" s="339" t="s">
        <v>807</v>
      </c>
      <c r="C63" s="303"/>
      <c r="D63" s="303"/>
      <c r="E63" s="1384"/>
      <c r="F63" s="303"/>
      <c r="G63" s="305"/>
    </row>
    <row r="64" spans="1:256" ht="16.899999999999999" customHeight="1">
      <c r="A64" s="122"/>
      <c r="B64" s="39" t="s">
        <v>928</v>
      </c>
      <c r="C64" s="340"/>
      <c r="D64" s="129"/>
      <c r="E64" s="1185"/>
      <c r="F64" s="129"/>
      <c r="G64" s="238"/>
    </row>
    <row r="65" spans="1:256" ht="15.95" customHeight="1">
      <c r="A65" s="310" t="s">
        <v>809</v>
      </c>
      <c r="G65" s="240"/>
    </row>
    <row r="66" spans="1:256" ht="15.95" customHeight="1">
      <c r="A66" s="310" t="s">
        <v>810</v>
      </c>
      <c r="G66" s="240"/>
    </row>
    <row r="67" spans="1:256" ht="15" customHeight="1">
      <c r="A67" s="341"/>
      <c r="B67" s="342"/>
      <c r="C67" s="343"/>
      <c r="D67" s="344" t="s">
        <v>811</v>
      </c>
      <c r="E67" s="1455" t="s">
        <v>812</v>
      </c>
      <c r="F67" s="345" t="s">
        <v>812</v>
      </c>
      <c r="G67" s="346" t="s">
        <v>813</v>
      </c>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row>
    <row r="68" spans="1:256" ht="15" customHeight="1">
      <c r="A68" s="310"/>
      <c r="B68" s="347"/>
      <c r="C68" s="33"/>
      <c r="D68" s="348" t="s">
        <v>225</v>
      </c>
      <c r="E68" s="1456" t="s">
        <v>814</v>
      </c>
      <c r="F68" s="349" t="s">
        <v>815</v>
      </c>
      <c r="G68" s="350" t="s">
        <v>816</v>
      </c>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3"/>
    </row>
    <row r="69" spans="1:256" ht="15" customHeight="1">
      <c r="A69" s="314" t="s">
        <v>489</v>
      </c>
      <c r="B69" s="969"/>
      <c r="C69" s="348" t="s">
        <v>817</v>
      </c>
      <c r="D69" s="349" t="s">
        <v>501</v>
      </c>
      <c r="E69" s="1456" t="s">
        <v>506</v>
      </c>
      <c r="F69" s="349" t="s">
        <v>506</v>
      </c>
      <c r="G69" s="350" t="s">
        <v>818</v>
      </c>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3"/>
    </row>
    <row r="70" spans="1:256" ht="12" customHeight="1">
      <c r="A70" s="314" t="s">
        <v>501</v>
      </c>
      <c r="B70" s="970"/>
      <c r="C70" s="1021" t="s">
        <v>226</v>
      </c>
      <c r="D70" s="349" t="s">
        <v>227</v>
      </c>
      <c r="E70" s="1456" t="s">
        <v>228</v>
      </c>
      <c r="F70" s="349" t="s">
        <v>515</v>
      </c>
      <c r="G70" s="350" t="s">
        <v>516</v>
      </c>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3"/>
    </row>
    <row r="71" spans="1:256" ht="15" customHeight="1">
      <c r="A71" s="341"/>
      <c r="B71" s="352"/>
      <c r="C71" s="353" t="s">
        <v>929</v>
      </c>
      <c r="D71" s="354"/>
      <c r="E71" s="1457"/>
      <c r="F71" s="354"/>
      <c r="G71" s="355"/>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3"/>
    </row>
    <row r="72" spans="1:256" ht="15" customHeight="1">
      <c r="A72" s="314" t="s">
        <v>231</v>
      </c>
      <c r="B72" s="347" t="s">
        <v>930</v>
      </c>
      <c r="C72" s="33" t="s">
        <v>931</v>
      </c>
      <c r="D72" s="312" t="s">
        <v>332</v>
      </c>
      <c r="E72" s="1450">
        <v>26851696.399999999</v>
      </c>
      <c r="F72" s="321">
        <v>31450062.23</v>
      </c>
      <c r="G72" s="322">
        <f t="shared" ref="G72:G85" si="3">E72-F72</f>
        <v>-4598365.8300000019</v>
      </c>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3"/>
    </row>
    <row r="73" spans="1:256" ht="15" customHeight="1">
      <c r="A73" s="314" t="s">
        <v>463</v>
      </c>
      <c r="B73" s="347" t="s">
        <v>932</v>
      </c>
      <c r="C73" s="33" t="s">
        <v>933</v>
      </c>
      <c r="D73" s="312" t="s">
        <v>332</v>
      </c>
      <c r="E73" s="1034">
        <v>8663014.8499999996</v>
      </c>
      <c r="F73" s="212">
        <v>8511364.5</v>
      </c>
      <c r="G73" s="323">
        <f t="shared" si="3"/>
        <v>151650.34999999963</v>
      </c>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3"/>
    </row>
    <row r="74" spans="1:256" ht="15" customHeight="1">
      <c r="A74" s="314" t="s">
        <v>471</v>
      </c>
      <c r="B74" s="347" t="s">
        <v>934</v>
      </c>
      <c r="C74" s="33" t="s">
        <v>935</v>
      </c>
      <c r="D74" s="312" t="s">
        <v>333</v>
      </c>
      <c r="E74" s="1034"/>
      <c r="F74" s="212"/>
      <c r="G74" s="323">
        <f t="shared" si="3"/>
        <v>0</v>
      </c>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row>
    <row r="75" spans="1:256" ht="15" customHeight="1">
      <c r="A75" s="314" t="s">
        <v>530</v>
      </c>
      <c r="B75" s="347" t="s">
        <v>936</v>
      </c>
      <c r="C75" s="33" t="s">
        <v>937</v>
      </c>
      <c r="D75" s="312" t="s">
        <v>333</v>
      </c>
      <c r="E75" s="1034"/>
      <c r="F75" s="212"/>
      <c r="G75" s="323">
        <f t="shared" si="3"/>
        <v>0</v>
      </c>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3"/>
    </row>
    <row r="76" spans="1:256" ht="15" customHeight="1">
      <c r="A76" s="314" t="s">
        <v>532</v>
      </c>
      <c r="B76" s="347" t="s">
        <v>938</v>
      </c>
      <c r="C76" s="33" t="s">
        <v>939</v>
      </c>
      <c r="D76" s="312" t="s">
        <v>822</v>
      </c>
      <c r="E76" s="1034">
        <v>2865638.49</v>
      </c>
      <c r="F76" s="212">
        <v>3177654.17</v>
      </c>
      <c r="G76" s="323">
        <f t="shared" si="3"/>
        <v>-312015.6799999997</v>
      </c>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3"/>
    </row>
    <row r="77" spans="1:256" ht="15" customHeight="1">
      <c r="A77" s="314" t="s">
        <v>242</v>
      </c>
      <c r="B77" s="347" t="s">
        <v>940</v>
      </c>
      <c r="C77" s="33" t="s">
        <v>941</v>
      </c>
      <c r="D77" s="312" t="s">
        <v>822</v>
      </c>
      <c r="E77" s="1034">
        <v>100.85</v>
      </c>
      <c r="F77" s="212">
        <v>153.77000000000001</v>
      </c>
      <c r="G77" s="323">
        <f t="shared" si="3"/>
        <v>-52.920000000000016</v>
      </c>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3"/>
    </row>
    <row r="78" spans="1:256" ht="15" customHeight="1">
      <c r="A78" s="314" t="s">
        <v>245</v>
      </c>
      <c r="B78" s="347" t="s">
        <v>942</v>
      </c>
      <c r="C78" s="33" t="s">
        <v>943</v>
      </c>
      <c r="D78" s="312" t="s">
        <v>878</v>
      </c>
      <c r="E78" s="1458">
        <f>Sch.36!E21</f>
        <v>0</v>
      </c>
      <c r="F78" s="212">
        <v>0</v>
      </c>
      <c r="G78" s="323">
        <f t="shared" si="3"/>
        <v>0</v>
      </c>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3"/>
    </row>
    <row r="79" spans="1:256" ht="15" customHeight="1">
      <c r="A79" s="314" t="s">
        <v>248</v>
      </c>
      <c r="B79" s="347" t="s">
        <v>944</v>
      </c>
      <c r="C79" s="33" t="s">
        <v>945</v>
      </c>
      <c r="D79" s="312" t="s">
        <v>822</v>
      </c>
      <c r="E79" s="1458"/>
      <c r="F79" s="212"/>
      <c r="G79" s="323">
        <f t="shared" si="3"/>
        <v>0</v>
      </c>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3"/>
    </row>
    <row r="80" spans="1:256" ht="15" customHeight="1">
      <c r="A80" s="314" t="s">
        <v>252</v>
      </c>
      <c r="B80" s="347" t="s">
        <v>946</v>
      </c>
      <c r="C80" s="33" t="s">
        <v>947</v>
      </c>
      <c r="D80" s="312" t="s">
        <v>312</v>
      </c>
      <c r="E80" s="1034"/>
      <c r="F80" s="212"/>
      <c r="G80" s="323">
        <f t="shared" si="3"/>
        <v>0</v>
      </c>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3"/>
    </row>
    <row r="81" spans="1:256" ht="15" customHeight="1">
      <c r="A81" s="314" t="s">
        <v>538</v>
      </c>
      <c r="B81" s="347" t="s">
        <v>948</v>
      </c>
      <c r="C81" s="33" t="s">
        <v>949</v>
      </c>
      <c r="D81" s="312" t="s">
        <v>312</v>
      </c>
      <c r="E81" s="1034">
        <v>298135.57</v>
      </c>
      <c r="F81" s="212">
        <v>1222173.69</v>
      </c>
      <c r="G81" s="323">
        <f t="shared" si="3"/>
        <v>-924038.11999999988</v>
      </c>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3"/>
    </row>
    <row r="82" spans="1:256" ht="15" customHeight="1">
      <c r="A82" s="314" t="s">
        <v>540</v>
      </c>
      <c r="B82" s="347" t="s">
        <v>950</v>
      </c>
      <c r="C82" s="33" t="s">
        <v>951</v>
      </c>
      <c r="D82" s="312" t="s">
        <v>318</v>
      </c>
      <c r="E82" s="1458">
        <f>Sch.28!H27+Sch.28!H50</f>
        <v>0</v>
      </c>
      <c r="F82" s="324">
        <v>0</v>
      </c>
      <c r="G82" s="323">
        <f t="shared" si="3"/>
        <v>0</v>
      </c>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3"/>
    </row>
    <row r="83" spans="1:256" ht="15" customHeight="1">
      <c r="A83" s="314" t="s">
        <v>542</v>
      </c>
      <c r="B83" s="347" t="s">
        <v>952</v>
      </c>
      <c r="C83" s="33" t="s">
        <v>953</v>
      </c>
      <c r="D83" s="312" t="s">
        <v>318</v>
      </c>
      <c r="E83" s="1458">
        <f>Sch.28!H93+Sch.28!H125</f>
        <v>0</v>
      </c>
      <c r="F83" s="324">
        <v>0</v>
      </c>
      <c r="G83" s="323">
        <f t="shared" si="3"/>
        <v>0</v>
      </c>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row>
    <row r="84" spans="1:256" ht="15" customHeight="1">
      <c r="A84" s="314" t="s">
        <v>544</v>
      </c>
      <c r="B84" s="347" t="s">
        <v>954</v>
      </c>
      <c r="C84" s="33" t="s">
        <v>955</v>
      </c>
      <c r="D84" s="312" t="s">
        <v>822</v>
      </c>
      <c r="E84" s="1450"/>
      <c r="F84" s="212"/>
      <c r="G84" s="323">
        <f t="shared" si="3"/>
        <v>0</v>
      </c>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row>
    <row r="85" spans="1:256" ht="15" customHeight="1">
      <c r="A85" s="314" t="s">
        <v>546</v>
      </c>
      <c r="B85" s="347" t="s">
        <v>956</v>
      </c>
      <c r="C85" s="33" t="s">
        <v>957</v>
      </c>
      <c r="D85" s="312" t="s">
        <v>822</v>
      </c>
      <c r="E85" s="1450">
        <v>1491546.6</v>
      </c>
      <c r="F85" s="321">
        <v>1356556.81</v>
      </c>
      <c r="G85" s="323">
        <f t="shared" si="3"/>
        <v>134989.79000000004</v>
      </c>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row>
    <row r="86" spans="1:256" ht="15" customHeight="1">
      <c r="A86" s="314" t="s">
        <v>547</v>
      </c>
      <c r="B86" s="347"/>
      <c r="C86" s="315" t="s">
        <v>958</v>
      </c>
      <c r="D86" s="326"/>
      <c r="E86" s="1459">
        <f>SUM(E72:E85)</f>
        <v>40170132.760000005</v>
      </c>
      <c r="F86" s="328">
        <f>SUM(F72:F85)</f>
        <v>45717965.170000009</v>
      </c>
      <c r="G86" s="329">
        <f>SUM(G72:G85)</f>
        <v>-5547832.410000002</v>
      </c>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row>
    <row r="87" spans="1:256" ht="15" customHeight="1">
      <c r="A87" s="310"/>
      <c r="B87" s="356"/>
      <c r="C87" s="332" t="s">
        <v>959</v>
      </c>
      <c r="D87" s="326"/>
      <c r="E87" s="1458"/>
      <c r="F87" s="324"/>
      <c r="G87" s="32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3"/>
    </row>
    <row r="88" spans="1:256" ht="15" customHeight="1">
      <c r="A88" s="314" t="s">
        <v>548</v>
      </c>
      <c r="B88" s="347" t="s">
        <v>960</v>
      </c>
      <c r="C88" s="33" t="s">
        <v>961</v>
      </c>
      <c r="D88" s="312" t="s">
        <v>878</v>
      </c>
      <c r="E88" s="1458">
        <f>Sch.36!E28</f>
        <v>0</v>
      </c>
      <c r="F88" s="212"/>
      <c r="G88" s="323">
        <f t="shared" ref="G88:G94" si="4">E88-F88</f>
        <v>0</v>
      </c>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3"/>
    </row>
    <row r="89" spans="1:256" ht="15" customHeight="1">
      <c r="A89" s="314" t="s">
        <v>549</v>
      </c>
      <c r="B89" s="347" t="s">
        <v>962</v>
      </c>
      <c r="C89" s="33" t="s">
        <v>963</v>
      </c>
      <c r="D89" s="312" t="s">
        <v>878</v>
      </c>
      <c r="E89" s="1458">
        <f>Sch.36!I41</f>
        <v>0</v>
      </c>
      <c r="F89" s="212"/>
      <c r="G89" s="323">
        <f t="shared" si="4"/>
        <v>0</v>
      </c>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3"/>
    </row>
    <row r="90" spans="1:256" ht="15" customHeight="1">
      <c r="A90" s="314" t="s">
        <v>550</v>
      </c>
      <c r="B90" s="347" t="s">
        <v>964</v>
      </c>
      <c r="C90" s="33" t="s">
        <v>965</v>
      </c>
      <c r="D90" s="312" t="s">
        <v>878</v>
      </c>
      <c r="E90" s="1458">
        <f>Sch.36!J41</f>
        <v>0</v>
      </c>
      <c r="F90" s="212"/>
      <c r="G90" s="323">
        <f t="shared" si="4"/>
        <v>0</v>
      </c>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3"/>
    </row>
    <row r="91" spans="1:256" ht="15" customHeight="1">
      <c r="A91" s="314" t="s">
        <v>551</v>
      </c>
      <c r="B91" s="347" t="s">
        <v>966</v>
      </c>
      <c r="C91" s="33" t="s">
        <v>967</v>
      </c>
      <c r="D91" s="312" t="s">
        <v>822</v>
      </c>
      <c r="E91" s="1450"/>
      <c r="F91" s="212"/>
      <c r="G91" s="323">
        <f t="shared" si="4"/>
        <v>0</v>
      </c>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3"/>
    </row>
    <row r="92" spans="1:256" ht="15" customHeight="1">
      <c r="A92" s="314" t="s">
        <v>552</v>
      </c>
      <c r="B92" s="347" t="s">
        <v>968</v>
      </c>
      <c r="C92" s="33" t="s">
        <v>969</v>
      </c>
      <c r="D92" s="312" t="s">
        <v>822</v>
      </c>
      <c r="E92" s="1458"/>
      <c r="F92" s="212"/>
      <c r="G92" s="323">
        <f t="shared" si="4"/>
        <v>0</v>
      </c>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3"/>
    </row>
    <row r="93" spans="1:256" ht="15" customHeight="1">
      <c r="A93" s="314" t="s">
        <v>553</v>
      </c>
      <c r="B93" s="347" t="s">
        <v>970</v>
      </c>
      <c r="C93" s="33" t="s">
        <v>971</v>
      </c>
      <c r="D93" s="312" t="s">
        <v>878</v>
      </c>
      <c r="E93" s="1458">
        <f>Sch.36!E33</f>
        <v>0</v>
      </c>
      <c r="F93" s="212"/>
      <c r="G93" s="323">
        <f t="shared" si="4"/>
        <v>0</v>
      </c>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3"/>
    </row>
    <row r="94" spans="1:256" ht="15" customHeight="1">
      <c r="A94" s="314" t="s">
        <v>554</v>
      </c>
      <c r="B94" s="347" t="s">
        <v>972</v>
      </c>
      <c r="C94" s="33" t="s">
        <v>973</v>
      </c>
      <c r="D94" s="312" t="s">
        <v>878</v>
      </c>
      <c r="E94" s="1458">
        <f>Sch.36!E39</f>
        <v>0</v>
      </c>
      <c r="F94" s="212"/>
      <c r="G94" s="323">
        <f t="shared" si="4"/>
        <v>0</v>
      </c>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row>
    <row r="95" spans="1:256" ht="15" customHeight="1">
      <c r="A95" s="314" t="s">
        <v>555</v>
      </c>
      <c r="B95" s="347"/>
      <c r="C95" s="315" t="s">
        <v>974</v>
      </c>
      <c r="D95" s="326"/>
      <c r="E95" s="1459">
        <f>SUM(E88:E94)</f>
        <v>0</v>
      </c>
      <c r="F95" s="328">
        <f>SUM(F88:F94)</f>
        <v>0</v>
      </c>
      <c r="G95" s="329">
        <f>SUM(G88:G94)</f>
        <v>0</v>
      </c>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3"/>
    </row>
    <row r="96" spans="1:256" ht="15" customHeight="1">
      <c r="A96" s="310"/>
      <c r="B96" s="351" t="s">
        <v>975</v>
      </c>
      <c r="C96" s="332"/>
      <c r="D96" s="326"/>
      <c r="E96" s="1458"/>
      <c r="F96" s="324"/>
      <c r="G96" s="32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3"/>
    </row>
    <row r="97" spans="1:256" ht="15" customHeight="1">
      <c r="A97" s="314" t="s">
        <v>556</v>
      </c>
      <c r="B97" s="347" t="s">
        <v>976</v>
      </c>
      <c r="C97" s="33" t="s">
        <v>977</v>
      </c>
      <c r="D97" s="312" t="s">
        <v>237</v>
      </c>
      <c r="E97" s="1458">
        <f>Sch.38!H32</f>
        <v>193580030.00000003</v>
      </c>
      <c r="F97" s="324">
        <f>Sch.38!C32</f>
        <v>179347045</v>
      </c>
      <c r="G97" s="323">
        <f t="shared" ref="G97:G102" si="5">E97-F97</f>
        <v>14232985.00000003</v>
      </c>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3"/>
    </row>
    <row r="98" spans="1:256" ht="15" customHeight="1">
      <c r="A98" s="314" t="s">
        <v>557</v>
      </c>
      <c r="B98" s="347" t="s">
        <v>978</v>
      </c>
      <c r="C98" s="33" t="s">
        <v>979</v>
      </c>
      <c r="D98" s="312" t="s">
        <v>318</v>
      </c>
      <c r="E98" s="1458">
        <f>Sch.28!H83</f>
        <v>0</v>
      </c>
      <c r="F98" s="324">
        <f>Sch.28!C83</f>
        <v>0</v>
      </c>
      <c r="G98" s="323">
        <f t="shared" si="5"/>
        <v>0</v>
      </c>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3"/>
    </row>
    <row r="99" spans="1:256" ht="15" customHeight="1">
      <c r="A99" s="314" t="s">
        <v>696</v>
      </c>
      <c r="B99" s="347" t="s">
        <v>980</v>
      </c>
      <c r="C99" s="33" t="s">
        <v>981</v>
      </c>
      <c r="D99" s="312" t="s">
        <v>318</v>
      </c>
      <c r="E99" s="1458">
        <f>Sch.28!H144</f>
        <v>0</v>
      </c>
      <c r="F99" s="324">
        <f>Sch.28!C144</f>
        <v>0</v>
      </c>
      <c r="G99" s="323">
        <f t="shared" si="5"/>
        <v>0</v>
      </c>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3"/>
    </row>
    <row r="100" spans="1:256" ht="15" customHeight="1">
      <c r="A100" s="314" t="s">
        <v>698</v>
      </c>
      <c r="B100" s="347" t="s">
        <v>982</v>
      </c>
      <c r="C100" s="33" t="s">
        <v>983</v>
      </c>
      <c r="D100" s="312" t="s">
        <v>318</v>
      </c>
      <c r="E100" s="1458">
        <f>Sch.28!H37+Sch.28!H73</f>
        <v>132334380.58999997</v>
      </c>
      <c r="F100" s="324">
        <f>Sch.28!C37+Sch.28!C73</f>
        <v>111464693</v>
      </c>
      <c r="G100" s="323">
        <f t="shared" si="5"/>
        <v>20869687.589999974</v>
      </c>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3"/>
    </row>
    <row r="101" spans="1:256" ht="15" customHeight="1">
      <c r="A101" s="314" t="s">
        <v>700</v>
      </c>
      <c r="B101" s="347" t="s">
        <v>984</v>
      </c>
      <c r="C101" s="33" t="s">
        <v>985</v>
      </c>
      <c r="D101" s="312" t="s">
        <v>318</v>
      </c>
      <c r="E101" s="1458">
        <f>Sch.28!H102+Sch.28!H135</f>
        <v>0</v>
      </c>
      <c r="F101" s="324">
        <f>Sch.28!C102+Sch.28!C135</f>
        <v>0</v>
      </c>
      <c r="G101" s="323">
        <f t="shared" si="5"/>
        <v>0</v>
      </c>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3"/>
    </row>
    <row r="102" spans="1:256" ht="15" customHeight="1">
      <c r="A102" s="314" t="s">
        <v>292</v>
      </c>
      <c r="B102" s="347" t="s">
        <v>986</v>
      </c>
      <c r="C102" s="33" t="s">
        <v>987</v>
      </c>
      <c r="D102" s="312" t="s">
        <v>240</v>
      </c>
      <c r="E102" s="1458">
        <f>Sch.38!H63</f>
        <v>-35536399.850000024</v>
      </c>
      <c r="F102" s="324">
        <f>Sch.38!C63</f>
        <v>-31979365</v>
      </c>
      <c r="G102" s="323">
        <f t="shared" si="5"/>
        <v>-3557034.8500000238</v>
      </c>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3"/>
    </row>
    <row r="103" spans="1:256" ht="15" customHeight="1">
      <c r="A103" s="314" t="s">
        <v>883</v>
      </c>
      <c r="B103" s="347" t="s">
        <v>988</v>
      </c>
      <c r="C103" s="33" t="s">
        <v>989</v>
      </c>
      <c r="D103" s="312" t="s">
        <v>822</v>
      </c>
      <c r="E103" s="1460" t="s">
        <v>892</v>
      </c>
      <c r="F103" s="952" t="s">
        <v>892</v>
      </c>
      <c r="G103" s="953" t="s">
        <v>892</v>
      </c>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c r="HA103" s="33"/>
      <c r="HB103" s="33"/>
      <c r="HC103" s="33"/>
      <c r="HD103" s="33"/>
      <c r="HE103" s="33"/>
      <c r="HF103" s="33"/>
      <c r="HG103" s="33"/>
      <c r="HH103" s="33"/>
      <c r="HI103" s="33"/>
      <c r="HJ103" s="33"/>
      <c r="HK103" s="33"/>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3"/>
    </row>
    <row r="104" spans="1:256" ht="15" customHeight="1">
      <c r="A104" s="314" t="s">
        <v>886</v>
      </c>
      <c r="B104" s="347"/>
      <c r="C104" s="315" t="s">
        <v>990</v>
      </c>
      <c r="D104" s="326"/>
      <c r="E104" s="1459">
        <f>SUM(E97:E103)</f>
        <v>290378010.74000001</v>
      </c>
      <c r="F104" s="328">
        <f>SUM(F97:F103)</f>
        <v>258832373</v>
      </c>
      <c r="G104" s="329">
        <f>SUM(G97:G103)</f>
        <v>31545637.73999998</v>
      </c>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3"/>
    </row>
    <row r="105" spans="1:256" ht="15" customHeight="1">
      <c r="A105" s="310"/>
      <c r="B105" s="347"/>
      <c r="C105" s="348" t="s">
        <v>991</v>
      </c>
      <c r="D105" s="326"/>
      <c r="E105" s="1458"/>
      <c r="F105" s="324"/>
      <c r="G105" s="32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3"/>
    </row>
    <row r="106" spans="1:256" ht="15" customHeight="1">
      <c r="A106" s="314" t="s">
        <v>889</v>
      </c>
      <c r="B106" s="347" t="s">
        <v>992</v>
      </c>
      <c r="C106" s="33" t="s">
        <v>993</v>
      </c>
      <c r="D106" s="312" t="s">
        <v>243</v>
      </c>
      <c r="E106" s="1458">
        <f>Sch.36!H55</f>
        <v>0</v>
      </c>
      <c r="F106" s="212">
        <v>0</v>
      </c>
      <c r="G106" s="323">
        <f t="shared" ref="G106:G113" si="6">E106-F106</f>
        <v>0</v>
      </c>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3"/>
    </row>
    <row r="107" spans="1:256" ht="15" customHeight="1">
      <c r="A107" s="314" t="s">
        <v>893</v>
      </c>
      <c r="B107" s="347" t="s">
        <v>994</v>
      </c>
      <c r="C107" s="33" t="s">
        <v>995</v>
      </c>
      <c r="D107" s="312" t="s">
        <v>243</v>
      </c>
      <c r="E107" s="1458">
        <f>Sch.36!H62</f>
        <v>0</v>
      </c>
      <c r="F107" s="212">
        <v>0</v>
      </c>
      <c r="G107" s="323">
        <f t="shared" si="6"/>
        <v>0</v>
      </c>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3"/>
    </row>
    <row r="108" spans="1:256" ht="15" customHeight="1">
      <c r="A108" s="314" t="s">
        <v>896</v>
      </c>
      <c r="B108" s="347" t="s">
        <v>996</v>
      </c>
      <c r="C108" s="33" t="s">
        <v>997</v>
      </c>
      <c r="D108" s="312" t="s">
        <v>243</v>
      </c>
      <c r="E108" s="1458">
        <f>Sch.36!I55+Sch.36!I62</f>
        <v>451236610.06999999</v>
      </c>
      <c r="F108" s="212">
        <v>451236610.06999999</v>
      </c>
      <c r="G108" s="323">
        <f t="shared" si="6"/>
        <v>0</v>
      </c>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3"/>
    </row>
    <row r="109" spans="1:256" ht="15" customHeight="1">
      <c r="A109" s="314" t="s">
        <v>899</v>
      </c>
      <c r="B109" s="347" t="s">
        <v>998</v>
      </c>
      <c r="C109" s="33" t="s">
        <v>999</v>
      </c>
      <c r="D109" s="312" t="s">
        <v>243</v>
      </c>
      <c r="E109" s="1458">
        <f>Sch.36!K55+Sch.36!K62</f>
        <v>0</v>
      </c>
      <c r="F109" s="212">
        <v>0</v>
      </c>
      <c r="G109" s="323">
        <f t="shared" si="6"/>
        <v>0</v>
      </c>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3"/>
    </row>
    <row r="110" spans="1:256" ht="15" customHeight="1">
      <c r="A110" s="314" t="s">
        <v>831</v>
      </c>
      <c r="B110" s="347" t="s">
        <v>1000</v>
      </c>
      <c r="C110" s="33" t="s">
        <v>1001</v>
      </c>
      <c r="D110" s="312" t="s">
        <v>822</v>
      </c>
      <c r="E110" s="1450"/>
      <c r="F110" s="212"/>
      <c r="G110" s="323">
        <f t="shared" si="6"/>
        <v>0</v>
      </c>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3"/>
    </row>
    <row r="111" spans="1:256" ht="15" customHeight="1">
      <c r="A111" s="314" t="s">
        <v>836</v>
      </c>
      <c r="B111" s="347" t="s">
        <v>1002</v>
      </c>
      <c r="C111" s="33" t="s">
        <v>1003</v>
      </c>
      <c r="D111" s="312" t="s">
        <v>553</v>
      </c>
      <c r="E111" s="1458">
        <f>Sch.12!H90</f>
        <v>0</v>
      </c>
      <c r="F111" s="324">
        <v>0</v>
      </c>
      <c r="G111" s="323">
        <f t="shared" si="6"/>
        <v>0</v>
      </c>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3"/>
    </row>
    <row r="112" spans="1:256" ht="15" customHeight="1">
      <c r="A112" s="314" t="s">
        <v>841</v>
      </c>
      <c r="B112" s="347" t="s">
        <v>1004</v>
      </c>
      <c r="C112" s="33" t="s">
        <v>1005</v>
      </c>
      <c r="D112" s="312" t="s">
        <v>553</v>
      </c>
      <c r="E112" s="1458">
        <f>Sch.12!H99</f>
        <v>0</v>
      </c>
      <c r="F112" s="324">
        <v>0</v>
      </c>
      <c r="G112" s="323">
        <f t="shared" si="6"/>
        <v>0</v>
      </c>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3"/>
    </row>
    <row r="113" spans="1:256" ht="15" customHeight="1">
      <c r="A113" s="314" t="s">
        <v>310</v>
      </c>
      <c r="B113" s="347" t="s">
        <v>1006</v>
      </c>
      <c r="C113" s="33" t="s">
        <v>1007</v>
      </c>
      <c r="D113" s="312" t="s">
        <v>553</v>
      </c>
      <c r="E113" s="1470">
        <v>121008829.84999999</v>
      </c>
      <c r="F113" s="1086">
        <v>148134302.31000006</v>
      </c>
      <c r="G113" s="323">
        <f t="shared" si="6"/>
        <v>-27125472.460000068</v>
      </c>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3"/>
    </row>
    <row r="114" spans="1:256" ht="15" customHeight="1">
      <c r="A114" s="314" t="s">
        <v>311</v>
      </c>
      <c r="B114" s="347"/>
      <c r="C114" s="315" t="s">
        <v>1008</v>
      </c>
      <c r="D114" s="326"/>
      <c r="E114" s="1459">
        <f>572245439.92+0.62</f>
        <v>572245440.53999996</v>
      </c>
      <c r="F114" s="328">
        <v>599370912.38000011</v>
      </c>
      <c r="G114" s="329">
        <f>SUM(G106:G113)-2*G109</f>
        <v>-27125472.460000068</v>
      </c>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3"/>
    </row>
    <row r="115" spans="1:256" ht="18.75" customHeight="1" thickBot="1">
      <c r="A115" s="357" t="s">
        <v>912</v>
      </c>
      <c r="B115" s="358" t="s">
        <v>1009</v>
      </c>
      <c r="C115" s="359"/>
      <c r="D115" s="286"/>
      <c r="E115" s="1454">
        <f>E86+E95+E104+E114</f>
        <v>902793584.03999996</v>
      </c>
      <c r="F115" s="334">
        <v>903921250.97000015</v>
      </c>
      <c r="G115" s="335">
        <f>G86+G95+G104+G114</f>
        <v>-1127667.1300000921</v>
      </c>
      <c r="H115" s="375"/>
    </row>
    <row r="116" spans="1:256" ht="18.75" customHeight="1" thickTop="1" thickBot="1">
      <c r="A116" s="336" t="s">
        <v>927</v>
      </c>
      <c r="B116" s="337"/>
      <c r="C116" s="337"/>
      <c r="D116" s="337"/>
      <c r="E116" s="1277"/>
      <c r="F116" s="1277"/>
      <c r="G116" s="360"/>
    </row>
    <row r="117" spans="1:256" ht="18.95" customHeight="1">
      <c r="C117" s="129"/>
      <c r="D117" s="2" t="s">
        <v>360</v>
      </c>
      <c r="E117" s="1461">
        <f>+E115-E58</f>
        <v>0</v>
      </c>
      <c r="F117" s="1292">
        <f>+F115-F58</f>
        <v>0</v>
      </c>
      <c r="G117" s="300" t="s">
        <v>436</v>
      </c>
      <c r="I117" s="381"/>
    </row>
    <row r="118" spans="1:256" ht="18.95" customHeight="1">
      <c r="A118" s="129" t="s">
        <v>549</v>
      </c>
      <c r="B118" s="129"/>
      <c r="C118" s="129"/>
      <c r="D118" s="129"/>
      <c r="E118" s="1185"/>
      <c r="F118" s="1039"/>
      <c r="G118" s="129"/>
      <c r="H118" s="375"/>
    </row>
    <row r="119" spans="1:256" ht="15.75" thickBot="1">
      <c r="A119" s="1475" t="str">
        <f>'Data Sheet'!A50</f>
        <v>Annual Report of Frontier Telephone of Rochester, Inc.                                                       For the period ending December 31, 2015</v>
      </c>
    </row>
    <row r="120" spans="1:256" ht="19.899999999999999" customHeight="1">
      <c r="A120" s="236"/>
      <c r="B120" s="361"/>
      <c r="C120" s="131"/>
      <c r="D120" s="131"/>
      <c r="E120" s="1205"/>
      <c r="F120" s="131"/>
      <c r="G120" s="237"/>
    </row>
    <row r="121" spans="1:256" ht="19.899999999999999" customHeight="1">
      <c r="A121" s="119" t="s">
        <v>1010</v>
      </c>
      <c r="B121" s="129"/>
      <c r="C121" s="129"/>
      <c r="D121" s="129"/>
      <c r="E121" s="1185"/>
      <c r="F121" s="129"/>
      <c r="G121" s="238"/>
    </row>
    <row r="122" spans="1:256" ht="18.95" customHeight="1">
      <c r="A122" s="122"/>
      <c r="G122" s="240"/>
    </row>
    <row r="123" spans="1:256" ht="13.9" customHeight="1">
      <c r="A123" s="1483" t="s">
        <v>1011</v>
      </c>
      <c r="B123" s="1485"/>
      <c r="C123" s="1475"/>
      <c r="D123" s="1475"/>
      <c r="E123" s="1486"/>
      <c r="F123" s="1475"/>
      <c r="G123" s="1477"/>
    </row>
    <row r="124" spans="1:256" ht="13.9" customHeight="1">
      <c r="A124" s="1483"/>
      <c r="B124" s="1485"/>
      <c r="C124" s="1475"/>
      <c r="D124" s="1475"/>
      <c r="E124" s="1486"/>
      <c r="F124" s="1475"/>
      <c r="G124" s="1477"/>
    </row>
    <row r="125" spans="1:256" ht="13.9" customHeight="1">
      <c r="A125" s="1487" t="s">
        <v>1012</v>
      </c>
      <c r="B125" s="1485"/>
      <c r="C125" s="1475"/>
      <c r="D125" s="1475"/>
      <c r="E125" s="1486"/>
      <c r="F125" s="1475"/>
      <c r="G125" s="1477"/>
    </row>
    <row r="126" spans="1:256" ht="13.9" customHeight="1">
      <c r="A126" s="1487" t="s">
        <v>1013</v>
      </c>
      <c r="B126" s="1485"/>
      <c r="C126" s="1475"/>
      <c r="D126" s="1475"/>
      <c r="E126" s="1486"/>
      <c r="F126" s="1475"/>
      <c r="G126" s="1477"/>
    </row>
    <row r="127" spans="1:256" ht="13.9" customHeight="1">
      <c r="A127" s="1487" t="s">
        <v>1014</v>
      </c>
      <c r="B127" s="1485"/>
      <c r="C127" s="1475"/>
      <c r="D127" s="1475"/>
      <c r="E127" s="1486"/>
      <c r="F127" s="1475"/>
      <c r="G127" s="1477"/>
    </row>
    <row r="128" spans="1:256" ht="13.9" customHeight="1">
      <c r="A128" s="1487" t="s">
        <v>1015</v>
      </c>
      <c r="B128" s="1485"/>
      <c r="C128" s="1475"/>
      <c r="D128" s="1475"/>
      <c r="E128" s="1486"/>
      <c r="F128" s="1475"/>
      <c r="G128" s="1477"/>
    </row>
    <row r="129" spans="1:7" ht="13.9" customHeight="1">
      <c r="A129" s="1487" t="s">
        <v>1016</v>
      </c>
      <c r="B129" s="1485"/>
      <c r="C129" s="1475"/>
      <c r="D129" s="1475"/>
      <c r="E129" s="1486"/>
      <c r="F129" s="1475"/>
      <c r="G129" s="1477"/>
    </row>
    <row r="130" spans="1:7" ht="13.9" customHeight="1">
      <c r="A130" s="1483"/>
      <c r="B130" s="1485"/>
      <c r="C130" s="1475"/>
      <c r="D130" s="1475"/>
      <c r="E130" s="1486"/>
      <c r="F130" s="1475"/>
      <c r="G130" s="1477"/>
    </row>
    <row r="131" spans="1:7" ht="13.9" customHeight="1">
      <c r="A131" s="1483" t="s">
        <v>1017</v>
      </c>
      <c r="B131" s="1485"/>
      <c r="C131" s="1475"/>
      <c r="D131" s="1475"/>
      <c r="E131" s="1486"/>
      <c r="F131" s="1475"/>
      <c r="G131" s="1477"/>
    </row>
    <row r="132" spans="1:7" ht="13.9" customHeight="1">
      <c r="A132" s="1483" t="s">
        <v>1018</v>
      </c>
      <c r="B132" s="1485"/>
      <c r="C132" s="1475"/>
      <c r="D132" s="1475"/>
      <c r="E132" s="1486"/>
      <c r="F132" s="1475"/>
      <c r="G132" s="1477"/>
    </row>
    <row r="133" spans="1:7" ht="13.9" customHeight="1">
      <c r="A133" s="1483"/>
      <c r="B133" s="1485"/>
      <c r="C133" s="1475"/>
      <c r="D133" s="1475"/>
      <c r="E133" s="1486"/>
      <c r="F133" s="1475"/>
      <c r="G133" s="1477"/>
    </row>
    <row r="134" spans="1:7" ht="13.9" customHeight="1">
      <c r="A134" s="1483" t="s">
        <v>1019</v>
      </c>
      <c r="B134" s="1485"/>
      <c r="C134" s="1475"/>
      <c r="D134" s="1475"/>
      <c r="E134" s="1486"/>
      <c r="F134" s="1475"/>
      <c r="G134" s="1477"/>
    </row>
    <row r="135" spans="1:7" ht="13.9" customHeight="1" thickBot="1">
      <c r="A135" s="1488" t="s">
        <v>1020</v>
      </c>
      <c r="B135" s="1489"/>
      <c r="C135" s="1482"/>
      <c r="D135" s="1482"/>
      <c r="E135" s="1490"/>
      <c r="F135" s="1482"/>
      <c r="G135" s="1491"/>
    </row>
    <row r="136" spans="1:7" ht="13.9" customHeight="1">
      <c r="A136" s="1483" t="s">
        <v>559</v>
      </c>
      <c r="B136" s="1485"/>
      <c r="C136" s="1475"/>
      <c r="D136" s="1475"/>
      <c r="E136" s="1486"/>
      <c r="F136" s="1475"/>
      <c r="G136" s="1477"/>
    </row>
    <row r="137" spans="1:7" ht="13.9" customHeight="1">
      <c r="A137" s="1483"/>
      <c r="B137" s="1485"/>
      <c r="C137" s="1475"/>
      <c r="D137" s="1475"/>
      <c r="E137" s="1486"/>
      <c r="F137" s="1475"/>
      <c r="G137" s="1477"/>
    </row>
    <row r="138" spans="1:7" ht="13.9" customHeight="1">
      <c r="A138" s="362"/>
      <c r="B138" s="363"/>
      <c r="C138" s="364"/>
      <c r="D138" s="364"/>
      <c r="E138" s="1462"/>
      <c r="F138" s="364"/>
      <c r="G138" s="365"/>
    </row>
    <row r="139" spans="1:7" ht="13.9" customHeight="1">
      <c r="A139" s="362"/>
      <c r="B139" s="363"/>
      <c r="C139" s="364"/>
      <c r="D139" s="364"/>
      <c r="E139" s="1462"/>
      <c r="F139" s="364"/>
      <c r="G139" s="365"/>
    </row>
    <row r="140" spans="1:7" ht="13.9" customHeight="1">
      <c r="A140" s="362"/>
      <c r="B140" s="363"/>
      <c r="C140" s="364"/>
      <c r="D140" s="364"/>
      <c r="E140" s="1462"/>
      <c r="F140" s="364"/>
      <c r="G140" s="365"/>
    </row>
    <row r="141" spans="1:7" ht="13.9" customHeight="1">
      <c r="A141" s="362"/>
      <c r="B141" s="363"/>
      <c r="C141" s="364"/>
      <c r="D141" s="364"/>
      <c r="E141" s="1462"/>
      <c r="F141" s="364"/>
      <c r="G141" s="365"/>
    </row>
    <row r="142" spans="1:7" ht="13.9" customHeight="1">
      <c r="A142" s="362"/>
      <c r="B142" s="363"/>
      <c r="C142" s="364"/>
      <c r="D142" s="364"/>
      <c r="E142" s="1462"/>
      <c r="F142" s="364"/>
      <c r="G142" s="365"/>
    </row>
    <row r="143" spans="1:7" ht="13.9" customHeight="1">
      <c r="A143" s="1492" t="s">
        <v>1021</v>
      </c>
      <c r="B143" s="1493"/>
      <c r="C143" s="1493"/>
      <c r="D143" s="1493"/>
      <c r="E143" s="1494"/>
      <c r="F143" s="1493"/>
      <c r="G143" s="1495"/>
    </row>
    <row r="144" spans="1:7" ht="13.9" customHeight="1">
      <c r="A144" s="362"/>
      <c r="B144" s="366"/>
      <c r="C144" s="366"/>
      <c r="D144" s="366"/>
      <c r="E144" s="1463"/>
      <c r="F144" s="366"/>
      <c r="G144" s="367"/>
    </row>
    <row r="145" spans="1:7" ht="13.9" customHeight="1">
      <c r="A145" s="244"/>
      <c r="B145" s="368"/>
      <c r="C145" s="228"/>
      <c r="D145" s="228"/>
      <c r="E145" s="1464"/>
      <c r="F145" s="228"/>
      <c r="G145" s="245"/>
    </row>
    <row r="146" spans="1:7" ht="13.9" customHeight="1">
      <c r="A146" s="227"/>
      <c r="B146" s="369"/>
      <c r="C146" s="123"/>
      <c r="D146" s="123"/>
      <c r="E146" s="1065"/>
      <c r="F146" s="123"/>
      <c r="G146" s="245"/>
    </row>
    <row r="147" spans="1:7">
      <c r="A147" s="244"/>
      <c r="B147" s="369"/>
      <c r="C147" s="123"/>
      <c r="D147" s="123"/>
      <c r="E147" s="1065"/>
      <c r="F147" s="123"/>
      <c r="G147" s="245"/>
    </row>
    <row r="148" spans="1:7">
      <c r="A148" s="244"/>
      <c r="B148" s="369"/>
      <c r="C148" s="123"/>
      <c r="D148" s="123"/>
      <c r="E148" s="1065"/>
      <c r="F148" s="123"/>
      <c r="G148" s="245"/>
    </row>
    <row r="149" spans="1:7">
      <c r="A149" s="244"/>
      <c r="B149" s="369"/>
      <c r="C149" s="123"/>
      <c r="D149" s="123"/>
      <c r="E149" s="1065"/>
      <c r="F149" s="123"/>
      <c r="G149" s="245"/>
    </row>
    <row r="150" spans="1:7">
      <c r="A150" s="244"/>
      <c r="B150" s="369"/>
      <c r="C150" s="123"/>
      <c r="D150" s="123"/>
      <c r="E150" s="1065"/>
      <c r="F150" s="123"/>
      <c r="G150" s="245"/>
    </row>
    <row r="151" spans="1:7">
      <c r="A151" s="244"/>
      <c r="B151" s="369"/>
      <c r="C151" s="123"/>
      <c r="D151" s="123"/>
      <c r="E151" s="1065"/>
      <c r="F151" s="123"/>
      <c r="G151" s="245"/>
    </row>
    <row r="152" spans="1:7">
      <c r="A152" s="244"/>
      <c r="B152" s="369"/>
      <c r="C152" s="123"/>
      <c r="D152" s="123"/>
      <c r="E152" s="1065"/>
      <c r="F152" s="123"/>
      <c r="G152" s="245"/>
    </row>
    <row r="153" spans="1:7">
      <c r="A153" s="244"/>
      <c r="B153" s="369"/>
      <c r="C153" s="123"/>
      <c r="D153" s="123"/>
      <c r="E153" s="1065"/>
      <c r="F153" s="123"/>
      <c r="G153" s="245"/>
    </row>
    <row r="154" spans="1:7">
      <c r="A154" s="244"/>
      <c r="B154" s="369"/>
      <c r="C154" s="123"/>
      <c r="D154" s="123"/>
      <c r="E154" s="1065"/>
      <c r="F154" s="123"/>
      <c r="G154" s="245"/>
    </row>
    <row r="155" spans="1:7">
      <c r="A155" s="244"/>
      <c r="B155" s="369"/>
      <c r="C155" s="123"/>
      <c r="D155" s="123"/>
      <c r="E155" s="1065"/>
      <c r="F155" s="123"/>
      <c r="G155" s="245"/>
    </row>
    <row r="156" spans="1:7">
      <c r="A156" s="244"/>
      <c r="B156" s="369"/>
      <c r="C156" s="123"/>
      <c r="D156" s="123"/>
      <c r="E156" s="1065"/>
      <c r="F156" s="123"/>
      <c r="G156" s="245"/>
    </row>
    <row r="157" spans="1:7">
      <c r="A157" s="244"/>
      <c r="B157" s="369"/>
      <c r="C157" s="123"/>
      <c r="D157" s="123"/>
      <c r="E157" s="1065"/>
      <c r="F157" s="123"/>
      <c r="G157" s="245"/>
    </row>
    <row r="158" spans="1:7">
      <c r="A158" s="244"/>
      <c r="B158" s="369"/>
      <c r="C158" s="123"/>
      <c r="D158" s="123"/>
      <c r="E158" s="1065"/>
      <c r="F158" s="123"/>
      <c r="G158" s="245"/>
    </row>
    <row r="159" spans="1:7">
      <c r="A159" s="244"/>
      <c r="B159" s="369"/>
      <c r="C159" s="123"/>
      <c r="D159" s="123"/>
      <c r="E159" s="1065"/>
      <c r="F159" s="123"/>
      <c r="G159" s="245"/>
    </row>
    <row r="160" spans="1:7">
      <c r="A160" s="244"/>
      <c r="B160" s="369"/>
      <c r="C160" s="123"/>
      <c r="D160" s="123"/>
      <c r="E160" s="1065"/>
      <c r="F160" s="123"/>
      <c r="G160" s="245"/>
    </row>
    <row r="161" spans="1:7">
      <c r="A161" s="244"/>
      <c r="B161" s="369"/>
      <c r="C161" s="123"/>
      <c r="D161" s="123"/>
      <c r="E161" s="1065"/>
      <c r="F161" s="123"/>
      <c r="G161" s="245"/>
    </row>
    <row r="162" spans="1:7">
      <c r="A162" s="244"/>
      <c r="B162" s="369"/>
      <c r="C162" s="123"/>
      <c r="D162" s="123"/>
      <c r="E162" s="1065"/>
      <c r="F162" s="123"/>
      <c r="G162" s="245"/>
    </row>
    <row r="163" spans="1:7">
      <c r="A163" s="244"/>
      <c r="B163" s="369"/>
      <c r="C163" s="123"/>
      <c r="D163" s="123"/>
      <c r="E163" s="1065"/>
      <c r="F163" s="123"/>
      <c r="G163" s="245"/>
    </row>
    <row r="164" spans="1:7">
      <c r="A164" s="244"/>
      <c r="B164" s="369"/>
      <c r="C164" s="123"/>
      <c r="D164" s="123"/>
      <c r="E164" s="1065"/>
      <c r="F164" s="123"/>
      <c r="G164" s="245"/>
    </row>
    <row r="165" spans="1:7">
      <c r="A165" s="244"/>
      <c r="B165" s="369"/>
      <c r="C165" s="123"/>
      <c r="D165" s="123"/>
      <c r="E165" s="1065"/>
      <c r="F165" s="123"/>
      <c r="G165" s="245"/>
    </row>
    <row r="166" spans="1:7">
      <c r="A166" s="244"/>
      <c r="B166" s="369"/>
      <c r="C166" s="123"/>
      <c r="D166" s="123"/>
      <c r="E166" s="1065"/>
      <c r="F166" s="123"/>
      <c r="G166" s="245"/>
    </row>
    <row r="167" spans="1:7">
      <c r="A167" s="244"/>
      <c r="B167" s="369"/>
      <c r="C167" s="123"/>
      <c r="D167" s="123"/>
      <c r="E167" s="1065"/>
      <c r="F167" s="123"/>
      <c r="G167" s="245"/>
    </row>
    <row r="168" spans="1:7">
      <c r="A168" s="244"/>
      <c r="B168" s="369"/>
      <c r="C168" s="123"/>
      <c r="D168" s="123"/>
      <c r="E168" s="1065"/>
      <c r="F168" s="123"/>
      <c r="G168" s="245"/>
    </row>
    <row r="169" spans="1:7">
      <c r="A169" s="244"/>
      <c r="B169" s="369"/>
      <c r="C169" s="123"/>
      <c r="D169" s="123"/>
      <c r="E169" s="1065"/>
      <c r="F169" s="123"/>
      <c r="G169" s="245"/>
    </row>
    <row r="170" spans="1:7">
      <c r="A170" s="244"/>
      <c r="B170" s="369"/>
      <c r="C170" s="123"/>
      <c r="D170" s="123"/>
      <c r="E170" s="1065"/>
      <c r="F170" s="123"/>
      <c r="G170" s="245"/>
    </row>
    <row r="171" spans="1:7">
      <c r="A171" s="244"/>
      <c r="B171" s="369"/>
      <c r="C171" s="123"/>
      <c r="D171" s="123"/>
      <c r="E171" s="1065"/>
      <c r="F171" s="123"/>
      <c r="G171" s="245"/>
    </row>
    <row r="172" spans="1:7">
      <c r="A172" s="244"/>
      <c r="B172" s="369"/>
      <c r="C172" s="123"/>
      <c r="D172" s="123"/>
      <c r="E172" s="1065"/>
      <c r="F172" s="123"/>
      <c r="G172" s="245"/>
    </row>
    <row r="173" spans="1:7" ht="15.75" thickBot="1">
      <c r="A173" s="246"/>
      <c r="B173" s="370"/>
      <c r="C173" s="128"/>
      <c r="D173" s="128"/>
      <c r="E173" s="1465"/>
      <c r="F173" s="128"/>
      <c r="G173" s="247"/>
    </row>
    <row r="174" spans="1:7">
      <c r="A174" s="2" t="s">
        <v>595</v>
      </c>
    </row>
    <row r="175" spans="1:7">
      <c r="A175" s="129" t="s">
        <v>550</v>
      </c>
      <c r="B175" s="129"/>
      <c r="C175" s="129"/>
      <c r="D175" s="129"/>
      <c r="E175" s="1185"/>
      <c r="F175" s="129"/>
      <c r="G175" s="129"/>
    </row>
    <row r="176" spans="1:7" ht="15.75" thickBot="1">
      <c r="A176" s="1475" t="str">
        <f>'Data Sheet'!A48</f>
        <v>Annual Report of Frontier Telephone of Rochester, Inc.                                                     For the period ending December 31, 2015</v>
      </c>
    </row>
    <row r="177" spans="1:7" ht="18">
      <c r="A177" s="371"/>
      <c r="B177" s="303"/>
      <c r="C177" s="303"/>
      <c r="D177" s="303"/>
      <c r="E177" s="1384"/>
      <c r="F177" s="303"/>
      <c r="G177" s="305"/>
    </row>
    <row r="178" spans="1:7" ht="15.75">
      <c r="A178" s="119" t="s">
        <v>1022</v>
      </c>
      <c r="B178" s="129"/>
      <c r="C178" s="129"/>
      <c r="D178" s="129"/>
      <c r="E178" s="1185"/>
      <c r="F178" s="129"/>
      <c r="G178" s="238"/>
    </row>
    <row r="179" spans="1:7" ht="15.95" customHeight="1">
      <c r="A179" s="122"/>
      <c r="G179" s="240"/>
    </row>
    <row r="180" spans="1:7" ht="15.95" customHeight="1">
      <c r="A180" s="244"/>
      <c r="B180" s="369"/>
      <c r="C180" s="123"/>
      <c r="D180" s="123"/>
      <c r="E180" s="1065"/>
      <c r="F180" s="123"/>
      <c r="G180" s="245"/>
    </row>
    <row r="181" spans="1:7" ht="15.95" customHeight="1">
      <c r="A181" s="244"/>
      <c r="B181" s="369"/>
      <c r="C181" s="123"/>
      <c r="D181" s="123"/>
      <c r="E181" s="1065"/>
      <c r="F181" s="123"/>
      <c r="G181" s="245"/>
    </row>
    <row r="182" spans="1:7" ht="15.95" customHeight="1">
      <c r="A182" s="244"/>
      <c r="B182" s="369"/>
      <c r="C182" s="123"/>
      <c r="D182" s="123"/>
      <c r="E182" s="1065"/>
      <c r="F182" s="123"/>
      <c r="G182" s="245"/>
    </row>
    <row r="183" spans="1:7" ht="15.95" customHeight="1">
      <c r="A183" s="244"/>
      <c r="B183" s="369"/>
      <c r="C183" s="123"/>
      <c r="D183" s="123"/>
      <c r="E183" s="1065"/>
      <c r="F183" s="123"/>
      <c r="G183" s="245"/>
    </row>
    <row r="184" spans="1:7" ht="15.95" customHeight="1">
      <c r="A184" s="244"/>
      <c r="B184" s="369"/>
      <c r="C184" s="123"/>
      <c r="D184" s="123"/>
      <c r="E184" s="1065"/>
      <c r="F184" s="123"/>
      <c r="G184" s="245"/>
    </row>
    <row r="185" spans="1:7" ht="15.95" customHeight="1">
      <c r="A185" s="244"/>
      <c r="B185" s="369"/>
      <c r="C185" s="123"/>
      <c r="D185" s="123"/>
      <c r="E185" s="1065"/>
      <c r="F185" s="123"/>
      <c r="G185" s="245"/>
    </row>
    <row r="186" spans="1:7" ht="15.95" customHeight="1">
      <c r="A186" s="244"/>
      <c r="B186" s="369"/>
      <c r="C186" s="123"/>
      <c r="D186" s="123"/>
      <c r="E186" s="1065"/>
      <c r="F186" s="123"/>
      <c r="G186" s="245"/>
    </row>
    <row r="187" spans="1:7" ht="15.95" customHeight="1">
      <c r="A187" s="244"/>
      <c r="B187" s="369"/>
      <c r="C187" s="123"/>
      <c r="D187" s="123"/>
      <c r="E187" s="1065"/>
      <c r="F187" s="123"/>
      <c r="G187" s="245"/>
    </row>
    <row r="188" spans="1:7" ht="15.95" customHeight="1">
      <c r="A188" s="244"/>
      <c r="B188" s="369"/>
      <c r="C188" s="123"/>
      <c r="D188" s="123"/>
      <c r="E188" s="1065"/>
      <c r="F188" s="123"/>
      <c r="G188" s="245"/>
    </row>
    <row r="189" spans="1:7" ht="15.95" customHeight="1">
      <c r="A189" s="244"/>
      <c r="B189" s="369"/>
      <c r="C189" s="123"/>
      <c r="D189" s="123"/>
      <c r="E189" s="1065"/>
      <c r="F189" s="123"/>
      <c r="G189" s="245"/>
    </row>
    <row r="190" spans="1:7" ht="15.95" customHeight="1">
      <c r="A190" s="244"/>
      <c r="B190" s="369"/>
      <c r="C190" s="123"/>
      <c r="D190" s="123"/>
      <c r="E190" s="1065"/>
      <c r="F190" s="123"/>
      <c r="G190" s="245"/>
    </row>
    <row r="191" spans="1:7" ht="15.95" customHeight="1">
      <c r="A191" s="244"/>
      <c r="B191" s="369"/>
      <c r="C191" s="123"/>
      <c r="D191" s="123"/>
      <c r="E191" s="1065"/>
      <c r="F191" s="123"/>
      <c r="G191" s="245"/>
    </row>
    <row r="192" spans="1:7" ht="15.95" customHeight="1">
      <c r="A192" s="244"/>
      <c r="B192" s="369"/>
      <c r="C192" s="123"/>
      <c r="D192" s="123"/>
      <c r="E192" s="1065"/>
      <c r="F192" s="123"/>
      <c r="G192" s="245"/>
    </row>
    <row r="193" spans="1:7" ht="15.95" customHeight="1">
      <c r="A193" s="244"/>
      <c r="B193" s="369"/>
      <c r="C193" s="123"/>
      <c r="D193" s="123"/>
      <c r="E193" s="1065"/>
      <c r="F193" s="123"/>
      <c r="G193" s="245"/>
    </row>
    <row r="194" spans="1:7" ht="15.95" customHeight="1">
      <c r="A194" s="244"/>
      <c r="B194" s="369"/>
      <c r="C194" s="123"/>
      <c r="D194" s="123"/>
      <c r="E194" s="1065"/>
      <c r="F194" s="123"/>
      <c r="G194" s="245"/>
    </row>
    <row r="195" spans="1:7" ht="15.95" customHeight="1">
      <c r="A195" s="244"/>
      <c r="B195" s="369"/>
      <c r="C195" s="123"/>
      <c r="D195" s="123"/>
      <c r="E195" s="1065"/>
      <c r="F195" s="123"/>
      <c r="G195" s="245"/>
    </row>
    <row r="196" spans="1:7" ht="15.95" customHeight="1">
      <c r="A196" s="244"/>
      <c r="B196" s="369"/>
      <c r="C196" s="123"/>
      <c r="D196" s="123"/>
      <c r="E196" s="1065"/>
      <c r="F196" s="123"/>
      <c r="G196" s="245"/>
    </row>
    <row r="197" spans="1:7" ht="15.95" customHeight="1">
      <c r="A197" s="244"/>
      <c r="B197" s="369"/>
      <c r="C197" s="123"/>
      <c r="D197" s="123"/>
      <c r="E197" s="1065"/>
      <c r="F197" s="123"/>
      <c r="G197" s="245"/>
    </row>
    <row r="198" spans="1:7" ht="15.95" customHeight="1">
      <c r="A198" s="244"/>
      <c r="B198" s="369"/>
      <c r="C198" s="123"/>
      <c r="D198" s="123"/>
      <c r="E198" s="1065"/>
      <c r="F198" s="123"/>
      <c r="G198" s="245"/>
    </row>
    <row r="199" spans="1:7" ht="15.95" customHeight="1">
      <c r="A199" s="244"/>
      <c r="B199" s="369"/>
      <c r="C199" s="123"/>
      <c r="D199" s="123"/>
      <c r="E199" s="1065"/>
      <c r="F199" s="123"/>
      <c r="G199" s="245"/>
    </row>
    <row r="200" spans="1:7" ht="15.95" customHeight="1">
      <c r="A200" s="244"/>
      <c r="B200" s="369"/>
      <c r="C200" s="123"/>
      <c r="D200" s="123"/>
      <c r="E200" s="1065"/>
      <c r="F200" s="123"/>
      <c r="G200" s="245"/>
    </row>
    <row r="201" spans="1:7" ht="15.95" customHeight="1">
      <c r="A201" s="244"/>
      <c r="B201" s="369"/>
      <c r="C201" s="123"/>
      <c r="D201" s="123"/>
      <c r="E201" s="1065"/>
      <c r="F201" s="123"/>
      <c r="G201" s="245"/>
    </row>
    <row r="202" spans="1:7" ht="15.95" customHeight="1">
      <c r="A202" s="244"/>
      <c r="B202" s="369"/>
      <c r="C202" s="123"/>
      <c r="D202" s="123"/>
      <c r="E202" s="1065"/>
      <c r="F202" s="123"/>
      <c r="G202" s="245"/>
    </row>
    <row r="203" spans="1:7" ht="15.95" customHeight="1">
      <c r="A203" s="244"/>
      <c r="B203" s="369"/>
      <c r="C203" s="123"/>
      <c r="D203" s="123"/>
      <c r="E203" s="1065"/>
      <c r="F203" s="123"/>
      <c r="G203" s="245"/>
    </row>
    <row r="204" spans="1:7" ht="15.95" customHeight="1">
      <c r="A204" s="244"/>
      <c r="B204" s="369"/>
      <c r="C204" s="123"/>
      <c r="D204" s="123"/>
      <c r="E204" s="1065"/>
      <c r="F204" s="123"/>
      <c r="G204" s="245"/>
    </row>
    <row r="205" spans="1:7" ht="15.95" customHeight="1">
      <c r="A205" s="244"/>
      <c r="B205" s="369"/>
      <c r="C205" s="123"/>
      <c r="D205" s="123"/>
      <c r="E205" s="1065"/>
      <c r="F205" s="123"/>
      <c r="G205" s="245"/>
    </row>
    <row r="206" spans="1:7" ht="15.95" customHeight="1">
      <c r="A206" s="244"/>
      <c r="B206" s="369"/>
      <c r="C206" s="123"/>
      <c r="D206" s="123"/>
      <c r="E206" s="1065"/>
      <c r="F206" s="123"/>
      <c r="G206" s="245"/>
    </row>
    <row r="207" spans="1:7" ht="15.95" customHeight="1">
      <c r="A207" s="244"/>
      <c r="B207" s="369"/>
      <c r="C207" s="123"/>
      <c r="D207" s="123"/>
      <c r="E207" s="1065"/>
      <c r="F207" s="123"/>
      <c r="G207" s="245"/>
    </row>
    <row r="208" spans="1:7" ht="15.95" customHeight="1">
      <c r="A208" s="244"/>
      <c r="B208" s="369"/>
      <c r="C208" s="123"/>
      <c r="D208" s="123"/>
      <c r="E208" s="1065"/>
      <c r="F208" s="123"/>
      <c r="G208" s="245"/>
    </row>
    <row r="209" spans="1:7" ht="15.95" customHeight="1">
      <c r="A209" s="244"/>
      <c r="B209" s="369"/>
      <c r="C209" s="123"/>
      <c r="D209" s="123"/>
      <c r="E209" s="1065"/>
      <c r="F209" s="123"/>
      <c r="G209" s="245"/>
    </row>
    <row r="210" spans="1:7" ht="15.95" customHeight="1">
      <c r="A210" s="244"/>
      <c r="B210" s="369"/>
      <c r="C210" s="123"/>
      <c r="D210" s="123"/>
      <c r="E210" s="1065"/>
      <c r="F210" s="123"/>
      <c r="G210" s="245"/>
    </row>
    <row r="211" spans="1:7" ht="15.95" customHeight="1">
      <c r="A211" s="244"/>
      <c r="B211" s="369"/>
      <c r="C211" s="123"/>
      <c r="D211" s="123"/>
      <c r="E211" s="1065"/>
      <c r="F211" s="123"/>
      <c r="G211" s="245"/>
    </row>
    <row r="212" spans="1:7" ht="15.95" customHeight="1">
      <c r="A212" s="244"/>
      <c r="B212" s="369"/>
      <c r="C212" s="123"/>
      <c r="D212" s="123"/>
      <c r="E212" s="1065"/>
      <c r="F212" s="123"/>
      <c r="G212" s="245"/>
    </row>
    <row r="213" spans="1:7" ht="15.95" customHeight="1">
      <c r="A213" s="244"/>
      <c r="B213" s="369"/>
      <c r="C213" s="123"/>
      <c r="D213" s="123"/>
      <c r="E213" s="1065"/>
      <c r="F213" s="123"/>
      <c r="G213" s="245"/>
    </row>
    <row r="214" spans="1:7" ht="15.95" customHeight="1">
      <c r="A214" s="244"/>
      <c r="B214" s="369"/>
      <c r="C214" s="123"/>
      <c r="D214" s="123"/>
      <c r="E214" s="1065"/>
      <c r="F214" s="123"/>
      <c r="G214" s="245"/>
    </row>
    <row r="215" spans="1:7" ht="15.95" customHeight="1">
      <c r="A215" s="244"/>
      <c r="B215" s="369"/>
      <c r="C215" s="123"/>
      <c r="D215" s="123"/>
      <c r="E215" s="1065"/>
      <c r="F215" s="123"/>
      <c r="G215" s="245"/>
    </row>
    <row r="216" spans="1:7" ht="15.95" customHeight="1">
      <c r="A216" s="244"/>
      <c r="B216" s="369"/>
      <c r="C216" s="123"/>
      <c r="D216" s="123"/>
      <c r="E216" s="1065"/>
      <c r="F216" s="123"/>
      <c r="G216" s="245"/>
    </row>
    <row r="217" spans="1:7" ht="15.95" customHeight="1">
      <c r="A217" s="244"/>
      <c r="B217" s="369"/>
      <c r="C217" s="123"/>
      <c r="D217" s="123"/>
      <c r="E217" s="1065"/>
      <c r="F217" s="123"/>
      <c r="G217" s="245"/>
    </row>
    <row r="218" spans="1:7" ht="15.95" customHeight="1">
      <c r="A218" s="244"/>
      <c r="B218" s="369"/>
      <c r="C218" s="123"/>
      <c r="D218" s="123"/>
      <c r="E218" s="1065"/>
      <c r="F218" s="123"/>
      <c r="G218" s="245"/>
    </row>
    <row r="219" spans="1:7" ht="15.95" customHeight="1">
      <c r="A219" s="244"/>
      <c r="B219" s="369"/>
      <c r="C219" s="123"/>
      <c r="D219" s="123"/>
      <c r="E219" s="1065"/>
      <c r="F219" s="123"/>
      <c r="G219" s="245"/>
    </row>
    <row r="220" spans="1:7" ht="15.95" customHeight="1">
      <c r="A220" s="244"/>
      <c r="B220" s="369"/>
      <c r="C220" s="123"/>
      <c r="D220" s="123"/>
      <c r="E220" s="1065"/>
      <c r="F220" s="123"/>
      <c r="G220" s="245"/>
    </row>
    <row r="221" spans="1:7" ht="15.95" customHeight="1">
      <c r="A221" s="244"/>
      <c r="B221" s="369"/>
      <c r="C221" s="123"/>
      <c r="D221" s="123"/>
      <c r="E221" s="1065"/>
      <c r="F221" s="123"/>
      <c r="G221" s="245"/>
    </row>
    <row r="222" spans="1:7" ht="15.95" customHeight="1">
      <c r="A222" s="244"/>
      <c r="B222" s="369"/>
      <c r="C222" s="123"/>
      <c r="D222" s="123"/>
      <c r="E222" s="1065"/>
      <c r="F222" s="123"/>
      <c r="G222" s="245"/>
    </row>
    <row r="223" spans="1:7" ht="15.95" customHeight="1">
      <c r="A223" s="244"/>
      <c r="B223" s="369"/>
      <c r="C223" s="123"/>
      <c r="D223" s="123"/>
      <c r="E223" s="1065"/>
      <c r="F223" s="123"/>
      <c r="G223" s="245"/>
    </row>
    <row r="224" spans="1:7" ht="15.95" customHeight="1">
      <c r="A224" s="244"/>
      <c r="B224" s="369"/>
      <c r="C224" s="123"/>
      <c r="D224" s="123"/>
      <c r="E224" s="1065"/>
      <c r="F224" s="123"/>
      <c r="G224" s="245"/>
    </row>
    <row r="225" spans="1:7" ht="15.95" customHeight="1">
      <c r="A225" s="244"/>
      <c r="B225" s="369"/>
      <c r="C225" s="123"/>
      <c r="D225" s="123"/>
      <c r="E225" s="1065"/>
      <c r="F225" s="123"/>
      <c r="G225" s="245"/>
    </row>
    <row r="226" spans="1:7" ht="15.95" customHeight="1" thickBot="1">
      <c r="A226" s="246"/>
      <c r="B226" s="370"/>
      <c r="C226" s="128"/>
      <c r="D226" s="128"/>
      <c r="E226" s="1465"/>
      <c r="F226" s="128"/>
      <c r="G226" s="247"/>
    </row>
    <row r="227" spans="1:7" ht="15.95" customHeight="1">
      <c r="G227" s="300" t="s">
        <v>595</v>
      </c>
    </row>
    <row r="228" spans="1:7" ht="18.95" customHeight="1">
      <c r="A228" s="129" t="s">
        <v>551</v>
      </c>
      <c r="B228" s="129"/>
      <c r="C228" s="129"/>
      <c r="D228" s="129"/>
      <c r="E228" s="1185"/>
      <c r="F228" s="129"/>
      <c r="G228" s="129"/>
    </row>
    <row r="229" spans="1:7">
      <c r="B229" s="2"/>
    </row>
    <row r="230" spans="1:7">
      <c r="B230" s="2"/>
    </row>
    <row r="231" spans="1:7">
      <c r="B231" s="2"/>
    </row>
    <row r="232" spans="1:7">
      <c r="B232" s="2"/>
    </row>
    <row r="233" spans="1:7">
      <c r="B233" s="2"/>
    </row>
    <row r="234" spans="1:7">
      <c r="B234" s="2"/>
    </row>
    <row r="235" spans="1:7">
      <c r="B235" s="2"/>
    </row>
    <row r="236" spans="1:7">
      <c r="B236" s="2"/>
    </row>
    <row r="237" spans="1:7">
      <c r="B237" s="2"/>
    </row>
    <row r="238" spans="1:7">
      <c r="B238" s="2"/>
    </row>
    <row r="239" spans="1:7">
      <c r="B239" s="2"/>
    </row>
    <row r="240" spans="1:7">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sheetData>
  <printOptions horizontalCentered="1" verticalCentered="1"/>
  <pageMargins left="0.5" right="0.5" top="0.5" bottom="0.5" header="0" footer="0"/>
  <pageSetup scale="80" fitToHeight="4" orientation="portrait" r:id="rId1"/>
  <headerFooter alignWithMargins="0"/>
  <rowBreaks count="3" manualBreakCount="3">
    <brk id="61" max="16383" man="1"/>
    <brk id="118" max="16383" man="1"/>
    <brk id="17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8"/>
  <sheetViews>
    <sheetView showGridLines="0" defaultGridColor="0" topLeftCell="A46" colorId="22" zoomScale="75" zoomScaleNormal="75" workbookViewId="0">
      <selection activeCell="L37" sqref="L37"/>
    </sheetView>
  </sheetViews>
  <sheetFormatPr defaultColWidth="9.77734375" defaultRowHeight="15"/>
  <cols>
    <col min="1" max="1" width="2.77734375" customWidth="1"/>
    <col min="2" max="2" width="5.77734375" customWidth="1"/>
    <col min="3" max="3" width="1.77734375" customWidth="1"/>
    <col min="4" max="4" width="6.77734375" customWidth="1"/>
    <col min="5" max="5" width="49.44140625" customWidth="1"/>
    <col min="6" max="6" width="7.77734375" customWidth="1"/>
    <col min="7" max="7" width="1.77734375" customWidth="1"/>
    <col min="8" max="8" width="16.77734375" customWidth="1"/>
    <col min="9" max="9" width="1.77734375" customWidth="1"/>
    <col min="10" max="10" width="16.77734375" customWidth="1"/>
    <col min="12" max="12" width="13.5546875" bestFit="1" customWidth="1"/>
    <col min="13" max="13" width="14.6640625" bestFit="1" customWidth="1"/>
  </cols>
  <sheetData>
    <row r="1" spans="1:11" ht="15.75" thickBot="1">
      <c r="A1" s="33" t="str">
        <f>'Data Sheet'!A54</f>
        <v>Annual Report of Frontier Telephone of Rochester, Inc.                                                                                           For the period ending December 31, 2015</v>
      </c>
      <c r="B1" s="2"/>
      <c r="C1" s="2"/>
      <c r="D1" s="2"/>
      <c r="E1" s="123"/>
      <c r="F1" s="2"/>
      <c r="G1" s="2"/>
      <c r="H1" s="2"/>
      <c r="I1" s="2"/>
      <c r="J1" s="2"/>
      <c r="K1" s="2"/>
    </row>
    <row r="2" spans="1:11">
      <c r="A2" s="236"/>
      <c r="B2" s="131"/>
      <c r="C2" s="131"/>
      <c r="D2" s="131"/>
      <c r="E2" s="131"/>
      <c r="F2" s="131"/>
      <c r="G2" s="131"/>
      <c r="H2" s="131"/>
      <c r="I2" s="131"/>
      <c r="J2" s="237"/>
      <c r="K2" s="2"/>
    </row>
    <row r="3" spans="1:11" ht="15.75">
      <c r="A3" s="122"/>
      <c r="B3" s="39" t="s">
        <v>1023</v>
      </c>
      <c r="C3" s="129"/>
      <c r="D3" s="129"/>
      <c r="E3" s="129"/>
      <c r="F3" s="129"/>
      <c r="G3" s="129"/>
      <c r="H3" s="129"/>
      <c r="I3" s="129"/>
      <c r="J3" s="238"/>
      <c r="K3" s="2"/>
    </row>
    <row r="4" spans="1:11">
      <c r="A4" s="122"/>
      <c r="B4" s="2"/>
      <c r="C4" s="2"/>
      <c r="D4" s="2"/>
      <c r="E4" s="2"/>
      <c r="F4" s="2"/>
      <c r="G4" s="2"/>
      <c r="H4" s="2"/>
      <c r="I4" s="2"/>
      <c r="J4" s="240"/>
      <c r="K4" s="2"/>
    </row>
    <row r="5" spans="1:11">
      <c r="A5" s="122"/>
      <c r="B5" s="2" t="s">
        <v>1024</v>
      </c>
      <c r="C5" s="2"/>
      <c r="D5" s="2"/>
      <c r="E5" s="2"/>
      <c r="F5" s="2"/>
      <c r="G5" s="2"/>
      <c r="H5" s="2"/>
      <c r="I5" s="2"/>
      <c r="J5" s="240"/>
      <c r="K5" s="2"/>
    </row>
    <row r="6" spans="1:11">
      <c r="A6" s="122"/>
      <c r="B6" s="2" t="s">
        <v>1025</v>
      </c>
      <c r="C6" s="2"/>
      <c r="D6" s="2"/>
      <c r="E6" s="2"/>
      <c r="F6" s="2"/>
      <c r="G6" s="2"/>
      <c r="H6" s="2"/>
      <c r="I6" s="2"/>
      <c r="J6" s="240"/>
      <c r="K6" s="2"/>
    </row>
    <row r="7" spans="1:11">
      <c r="A7" s="241"/>
      <c r="B7" s="242"/>
      <c r="C7" s="242"/>
      <c r="D7" s="242"/>
      <c r="E7" s="242"/>
      <c r="F7" s="242"/>
      <c r="G7" s="242"/>
      <c r="H7" s="242"/>
      <c r="I7" s="242"/>
      <c r="J7" s="243"/>
      <c r="K7" s="2"/>
    </row>
    <row r="8" spans="1:11">
      <c r="A8" s="122"/>
      <c r="B8" s="2"/>
      <c r="C8" s="283"/>
      <c r="D8" s="2"/>
      <c r="E8" s="2"/>
      <c r="F8" s="283"/>
      <c r="G8" s="372" t="s">
        <v>1026</v>
      </c>
      <c r="H8" s="359"/>
      <c r="I8" s="359"/>
      <c r="J8" s="373"/>
      <c r="K8" s="2"/>
    </row>
    <row r="9" spans="1:11">
      <c r="A9" s="122"/>
      <c r="B9" s="2"/>
      <c r="C9" s="283"/>
      <c r="D9" s="2"/>
      <c r="E9" s="2"/>
      <c r="F9" s="287" t="s">
        <v>811</v>
      </c>
      <c r="G9" s="283"/>
      <c r="H9" s="284" t="s">
        <v>1027</v>
      </c>
      <c r="I9" s="283"/>
      <c r="J9" s="374" t="s">
        <v>1028</v>
      </c>
      <c r="K9" s="2"/>
    </row>
    <row r="10" spans="1:11">
      <c r="A10" s="122"/>
      <c r="B10" s="284" t="s">
        <v>489</v>
      </c>
      <c r="C10" s="283"/>
      <c r="D10" s="129" t="s">
        <v>439</v>
      </c>
      <c r="E10" s="129"/>
      <c r="F10" s="287" t="s">
        <v>1029</v>
      </c>
      <c r="G10" s="283"/>
      <c r="H10" s="284" t="s">
        <v>506</v>
      </c>
      <c r="I10" s="283"/>
      <c r="J10" s="374" t="s">
        <v>506</v>
      </c>
      <c r="K10" s="2"/>
    </row>
    <row r="11" spans="1:11">
      <c r="A11" s="122"/>
      <c r="B11" s="284" t="s">
        <v>501</v>
      </c>
      <c r="C11" s="283"/>
      <c r="D11" s="129" t="s">
        <v>226</v>
      </c>
      <c r="E11" s="129"/>
      <c r="F11" s="287" t="s">
        <v>227</v>
      </c>
      <c r="G11" s="283"/>
      <c r="H11" s="284" t="s">
        <v>228</v>
      </c>
      <c r="I11" s="283"/>
      <c r="J11" s="374" t="s">
        <v>515</v>
      </c>
      <c r="K11" s="2"/>
    </row>
    <row r="12" spans="1:11">
      <c r="A12" s="241"/>
      <c r="B12" s="242"/>
      <c r="C12" s="286"/>
      <c r="D12" s="242"/>
      <c r="E12" s="242"/>
      <c r="F12" s="286"/>
      <c r="G12" s="286"/>
      <c r="H12" s="242"/>
      <c r="I12" s="286"/>
      <c r="J12" s="243"/>
      <c r="K12" s="2"/>
    </row>
    <row r="13" spans="1:11">
      <c r="A13" s="122"/>
      <c r="B13" s="2"/>
      <c r="C13" s="283"/>
      <c r="D13" s="129" t="s">
        <v>1030</v>
      </c>
      <c r="E13" s="129"/>
      <c r="F13" s="283"/>
      <c r="G13" s="283"/>
      <c r="H13" s="2"/>
      <c r="I13" s="283"/>
      <c r="J13" s="240"/>
      <c r="K13" s="2"/>
    </row>
    <row r="14" spans="1:11">
      <c r="A14" s="122"/>
      <c r="B14" s="2"/>
      <c r="C14" s="283"/>
      <c r="D14" s="129" t="s">
        <v>1031</v>
      </c>
      <c r="E14" s="129"/>
      <c r="F14" s="283"/>
      <c r="G14" s="283"/>
      <c r="H14" s="2"/>
      <c r="I14" s="283"/>
      <c r="J14" s="240"/>
      <c r="K14" s="2"/>
    </row>
    <row r="15" spans="1:11">
      <c r="A15" s="122"/>
      <c r="B15" s="284" t="s">
        <v>231</v>
      </c>
      <c r="C15" s="283"/>
      <c r="D15" s="2"/>
      <c r="E15" s="2" t="s">
        <v>1032</v>
      </c>
      <c r="F15" s="287" t="s">
        <v>254</v>
      </c>
      <c r="G15" s="283"/>
      <c r="H15" s="375">
        <f>Sch.42!D59-37892905.67+771353.07</f>
        <v>146968428.49000001</v>
      </c>
      <c r="I15" s="376"/>
      <c r="J15" s="377">
        <v>163226156.14000002</v>
      </c>
      <c r="K15" s="2"/>
    </row>
    <row r="16" spans="1:11">
      <c r="A16" s="122"/>
      <c r="B16" s="284" t="s">
        <v>463</v>
      </c>
      <c r="C16" s="283"/>
      <c r="D16" s="2"/>
      <c r="E16" s="2" t="s">
        <v>1033</v>
      </c>
      <c r="F16" s="287" t="s">
        <v>1034</v>
      </c>
      <c r="G16" s="286"/>
      <c r="H16" s="1200">
        <f>Sch.44!G150-10568051.62</f>
        <v>145789226.62</v>
      </c>
      <c r="I16" s="406"/>
      <c r="J16" s="1200">
        <v>162141397.43000001</v>
      </c>
      <c r="K16" s="2"/>
    </row>
    <row r="17" spans="1:13">
      <c r="A17" s="122"/>
      <c r="B17" s="284" t="s">
        <v>471</v>
      </c>
      <c r="C17" s="283"/>
      <c r="D17" s="129" t="s">
        <v>686</v>
      </c>
      <c r="E17" s="129"/>
      <c r="F17" s="283"/>
      <c r="G17" s="286"/>
      <c r="H17" s="415">
        <f>H15-H16</f>
        <v>1179201.8700000048</v>
      </c>
      <c r="I17" s="406"/>
      <c r="J17" s="1200">
        <v>1084758.7100000083</v>
      </c>
      <c r="K17" s="381"/>
      <c r="L17" s="1040"/>
    </row>
    <row r="18" spans="1:13">
      <c r="A18" s="122"/>
      <c r="B18" s="2"/>
      <c r="C18" s="283"/>
      <c r="D18" s="129" t="s">
        <v>1035</v>
      </c>
      <c r="E18" s="129"/>
      <c r="F18" s="283"/>
      <c r="G18" s="283"/>
      <c r="H18" s="375"/>
      <c r="I18" s="382"/>
      <c r="J18" s="383"/>
      <c r="K18" s="2"/>
    </row>
    <row r="19" spans="1:13">
      <c r="A19" s="122"/>
      <c r="B19" s="284" t="s">
        <v>530</v>
      </c>
      <c r="C19" s="283"/>
      <c r="D19" s="2" t="s">
        <v>1036</v>
      </c>
      <c r="E19" s="2" t="s">
        <v>1037</v>
      </c>
      <c r="F19" s="287" t="s">
        <v>822</v>
      </c>
      <c r="G19" s="283"/>
      <c r="H19" s="436"/>
      <c r="I19" s="382"/>
      <c r="J19" s="385"/>
      <c r="K19" s="2"/>
      <c r="L19" s="1040"/>
    </row>
    <row r="20" spans="1:13">
      <c r="A20" s="122"/>
      <c r="B20" s="284" t="s">
        <v>532</v>
      </c>
      <c r="C20" s="283"/>
      <c r="D20" s="2" t="s">
        <v>1038</v>
      </c>
      <c r="E20" s="2" t="s">
        <v>1039</v>
      </c>
      <c r="F20" s="287" t="s">
        <v>822</v>
      </c>
      <c r="G20" s="283"/>
      <c r="H20" s="436"/>
      <c r="I20" s="382"/>
      <c r="J20" s="385"/>
      <c r="K20" s="2"/>
    </row>
    <row r="21" spans="1:13">
      <c r="A21" s="122"/>
      <c r="B21" s="284" t="s">
        <v>242</v>
      </c>
      <c r="C21" s="283"/>
      <c r="D21" s="2" t="s">
        <v>1040</v>
      </c>
      <c r="E21" s="2" t="s">
        <v>1041</v>
      </c>
      <c r="F21" s="287" t="s">
        <v>822</v>
      </c>
      <c r="G21" s="283"/>
      <c r="H21" s="436"/>
      <c r="I21" s="382"/>
      <c r="J21" s="385"/>
      <c r="K21" s="2"/>
    </row>
    <row r="22" spans="1:13">
      <c r="A22" s="122"/>
      <c r="B22" s="284" t="s">
        <v>245</v>
      </c>
      <c r="C22" s="283"/>
      <c r="D22" s="2" t="s">
        <v>1042</v>
      </c>
      <c r="E22" s="2" t="s">
        <v>1043</v>
      </c>
      <c r="F22" s="287" t="s">
        <v>822</v>
      </c>
      <c r="G22" s="283"/>
      <c r="H22" s="436"/>
      <c r="I22" s="382"/>
      <c r="J22" s="385"/>
      <c r="K22" s="2"/>
    </row>
    <row r="23" spans="1:13">
      <c r="A23" s="122"/>
      <c r="B23" s="284" t="s">
        <v>248</v>
      </c>
      <c r="C23" s="283"/>
      <c r="D23" s="2" t="s">
        <v>1044</v>
      </c>
      <c r="E23" s="2" t="s">
        <v>1045</v>
      </c>
      <c r="F23" s="287" t="s">
        <v>822</v>
      </c>
      <c r="G23" s="286"/>
      <c r="H23" s="405"/>
      <c r="I23" s="379"/>
      <c r="J23" s="387"/>
      <c r="K23" s="2"/>
    </row>
    <row r="24" spans="1:13">
      <c r="A24" s="122"/>
      <c r="B24" s="284" t="s">
        <v>252</v>
      </c>
      <c r="C24" s="283"/>
      <c r="D24" s="129" t="s">
        <v>1046</v>
      </c>
      <c r="E24" s="129"/>
      <c r="F24" s="283"/>
      <c r="G24" s="286"/>
      <c r="H24" s="415" t="e">
        <f>SUM(+H19:H23)</f>
        <v>#VALUE!</v>
      </c>
      <c r="I24" s="379"/>
      <c r="J24" s="380">
        <v>0</v>
      </c>
      <c r="K24" s="2"/>
    </row>
    <row r="25" spans="1:13">
      <c r="A25" s="122"/>
      <c r="B25" s="2"/>
      <c r="C25" s="283"/>
      <c r="D25" s="129" t="s">
        <v>1047</v>
      </c>
      <c r="E25" s="129"/>
      <c r="F25" s="283"/>
      <c r="G25" s="283"/>
      <c r="H25" s="375"/>
      <c r="I25" s="382"/>
      <c r="J25" s="383"/>
      <c r="K25" s="2"/>
    </row>
    <row r="26" spans="1:13">
      <c r="A26" s="122"/>
      <c r="B26" s="284" t="s">
        <v>538</v>
      </c>
      <c r="C26" s="283"/>
      <c r="D26" s="2" t="s">
        <v>1048</v>
      </c>
      <c r="E26" s="2" t="s">
        <v>1049</v>
      </c>
      <c r="F26" s="287" t="s">
        <v>318</v>
      </c>
      <c r="G26" s="283"/>
      <c r="H26" s="436"/>
      <c r="I26" s="382"/>
      <c r="J26" s="385"/>
      <c r="K26" s="2"/>
      <c r="L26" s="1042"/>
      <c r="M26" s="1042"/>
    </row>
    <row r="27" spans="1:13">
      <c r="A27" s="122"/>
      <c r="B27" s="284" t="s">
        <v>540</v>
      </c>
      <c r="C27" s="283"/>
      <c r="D27" s="2" t="s">
        <v>1050</v>
      </c>
      <c r="E27" s="2" t="s">
        <v>1051</v>
      </c>
      <c r="F27" s="287" t="s">
        <v>1052</v>
      </c>
      <c r="G27" s="283"/>
      <c r="H27" s="1283">
        <f>'[1]Tax Provision'!$D$9</f>
        <v>-27153227.162415288</v>
      </c>
      <c r="I27" s="382"/>
      <c r="J27" s="1088">
        <v>-29086191.990000002</v>
      </c>
      <c r="K27" s="2"/>
      <c r="L27" s="1042"/>
      <c r="M27" s="1042"/>
    </row>
    <row r="28" spans="1:13">
      <c r="A28" s="122"/>
      <c r="B28" s="284" t="s">
        <v>542</v>
      </c>
      <c r="C28" s="283"/>
      <c r="D28" s="2" t="s">
        <v>1053</v>
      </c>
      <c r="E28" s="2" t="s">
        <v>1054</v>
      </c>
      <c r="F28" s="287" t="s">
        <v>1052</v>
      </c>
      <c r="G28" s="283"/>
      <c r="H28" s="436"/>
      <c r="I28" s="382"/>
      <c r="J28" s="1088"/>
      <c r="K28" s="2"/>
      <c r="L28" s="1042"/>
      <c r="M28" s="1042"/>
    </row>
    <row r="29" spans="1:13">
      <c r="A29" s="122"/>
      <c r="B29" s="284" t="s">
        <v>544</v>
      </c>
      <c r="C29" s="283"/>
      <c r="D29" s="2" t="s">
        <v>1055</v>
      </c>
      <c r="E29" s="2" t="s">
        <v>1056</v>
      </c>
      <c r="F29" s="287" t="s">
        <v>1052</v>
      </c>
      <c r="G29" s="283"/>
      <c r="H29" s="375">
        <f>Sch.45!I62+Sch.45!J62</f>
        <v>19132172.670000002</v>
      </c>
      <c r="I29" s="382"/>
      <c r="J29" s="1088">
        <v>19774319.969999999</v>
      </c>
      <c r="K29" s="2"/>
      <c r="L29" s="1191"/>
      <c r="M29" s="1191"/>
    </row>
    <row r="30" spans="1:13">
      <c r="A30" s="122"/>
      <c r="B30" s="284" t="s">
        <v>546</v>
      </c>
      <c r="C30" s="283"/>
      <c r="D30" s="2" t="s">
        <v>1057</v>
      </c>
      <c r="E30" s="2" t="s">
        <v>1058</v>
      </c>
      <c r="F30" s="287" t="s">
        <v>1059</v>
      </c>
      <c r="G30" s="286"/>
      <c r="H30" s="1284">
        <f>'[1]Tax Provision'!$F$9</f>
        <v>20869687.382415291</v>
      </c>
      <c r="I30" s="379"/>
      <c r="J30" s="1109">
        <v>22544845.550000001</v>
      </c>
      <c r="K30" s="2"/>
      <c r="M30" s="1042"/>
    </row>
    <row r="31" spans="1:13">
      <c r="A31" s="122"/>
      <c r="B31" s="284" t="s">
        <v>547</v>
      </c>
      <c r="C31" s="283"/>
      <c r="D31" s="129" t="s">
        <v>1060</v>
      </c>
      <c r="E31" s="129"/>
      <c r="F31" s="283"/>
      <c r="G31" s="286"/>
      <c r="H31" s="415" t="e">
        <f>SUM(+H26:H30)</f>
        <v>#VALUE!</v>
      </c>
      <c r="I31" s="379"/>
      <c r="J31" s="1110">
        <v>13232973.529999997</v>
      </c>
      <c r="K31" s="2"/>
    </row>
    <row r="32" spans="1:13">
      <c r="A32" s="122"/>
      <c r="B32" s="284" t="s">
        <v>548</v>
      </c>
      <c r="C32" s="283"/>
      <c r="D32" s="129" t="s">
        <v>1061</v>
      </c>
      <c r="E32" s="129"/>
      <c r="F32" s="283"/>
      <c r="G32" s="286"/>
      <c r="H32" s="415" t="e">
        <f>H17+H24-H31</f>
        <v>#VALUE!</v>
      </c>
      <c r="I32" s="379"/>
      <c r="J32" s="1110">
        <v>-12148214.819999989</v>
      </c>
      <c r="K32" s="2"/>
      <c r="L32" s="1041"/>
    </row>
    <row r="33" spans="1:11">
      <c r="A33" s="122"/>
      <c r="B33" s="2"/>
      <c r="C33" s="283"/>
      <c r="D33" s="129" t="s">
        <v>1062</v>
      </c>
      <c r="E33" s="129"/>
      <c r="F33" s="283"/>
      <c r="G33" s="283"/>
      <c r="H33" s="375"/>
      <c r="I33" s="382"/>
      <c r="J33" s="1108"/>
      <c r="K33" s="2"/>
    </row>
    <row r="34" spans="1:11">
      <c r="A34" s="122"/>
      <c r="B34" s="284" t="s">
        <v>549</v>
      </c>
      <c r="C34" s="283"/>
      <c r="D34" s="2" t="s">
        <v>1063</v>
      </c>
      <c r="E34" s="2" t="s">
        <v>1064</v>
      </c>
      <c r="F34" s="287" t="s">
        <v>822</v>
      </c>
      <c r="G34" s="283"/>
      <c r="H34" s="436"/>
      <c r="I34" s="382"/>
      <c r="J34" s="1059"/>
      <c r="K34" s="2"/>
    </row>
    <row r="35" spans="1:11">
      <c r="A35" s="122"/>
      <c r="B35" s="284" t="s">
        <v>550</v>
      </c>
      <c r="C35" s="283"/>
      <c r="D35" s="2" t="s">
        <v>1065</v>
      </c>
      <c r="E35" s="2" t="s">
        <v>1066</v>
      </c>
      <c r="F35" s="287" t="s">
        <v>822</v>
      </c>
      <c r="G35" s="283"/>
      <c r="H35" s="436"/>
      <c r="I35" s="382"/>
      <c r="J35" s="1059"/>
      <c r="K35" s="2"/>
    </row>
    <row r="36" spans="1:11">
      <c r="A36" s="122"/>
      <c r="B36" s="284" t="s">
        <v>551</v>
      </c>
      <c r="C36" s="283"/>
      <c r="D36" s="2" t="s">
        <v>1067</v>
      </c>
      <c r="E36" s="2" t="s">
        <v>1068</v>
      </c>
      <c r="F36" s="287" t="s">
        <v>822</v>
      </c>
      <c r="G36" s="283"/>
      <c r="H36" s="436"/>
      <c r="I36" s="382"/>
      <c r="J36" s="1059"/>
      <c r="K36" s="2"/>
    </row>
    <row r="37" spans="1:11">
      <c r="A37" s="122"/>
      <c r="B37" s="284" t="s">
        <v>552</v>
      </c>
      <c r="C37" s="283"/>
      <c r="D37" s="2" t="s">
        <v>1069</v>
      </c>
      <c r="E37" s="2" t="s">
        <v>1070</v>
      </c>
      <c r="F37" s="287" t="s">
        <v>822</v>
      </c>
      <c r="G37" s="283"/>
      <c r="H37" s="1471">
        <v>5616.75</v>
      </c>
      <c r="I37" s="1435"/>
      <c r="J37" s="1471">
        <v>14069.75</v>
      </c>
      <c r="K37" s="2"/>
    </row>
    <row r="38" spans="1:11">
      <c r="A38" s="122"/>
      <c r="B38" s="284" t="s">
        <v>553</v>
      </c>
      <c r="C38" s="283"/>
      <c r="D38" s="2" t="s">
        <v>1071</v>
      </c>
      <c r="E38" s="2" t="s">
        <v>1072</v>
      </c>
      <c r="F38" s="287" t="s">
        <v>822</v>
      </c>
      <c r="G38" s="283"/>
      <c r="H38" s="436"/>
      <c r="I38" s="382"/>
      <c r="J38" s="1088"/>
      <c r="K38" s="2"/>
    </row>
    <row r="39" spans="1:11">
      <c r="A39" s="122"/>
      <c r="B39" s="284" t="s">
        <v>554</v>
      </c>
      <c r="C39" s="283"/>
      <c r="D39" s="2" t="s">
        <v>1073</v>
      </c>
      <c r="E39" s="2" t="s">
        <v>1074</v>
      </c>
      <c r="F39" s="287" t="s">
        <v>323</v>
      </c>
      <c r="G39" s="283"/>
      <c r="H39" s="375">
        <f>Sch.30!K50</f>
        <v>0</v>
      </c>
      <c r="I39" s="382"/>
      <c r="J39" s="1088">
        <v>0</v>
      </c>
      <c r="K39" s="2"/>
    </row>
    <row r="40" spans="1:11">
      <c r="A40" s="122"/>
      <c r="B40" s="284" t="s">
        <v>555</v>
      </c>
      <c r="C40" s="283"/>
      <c r="D40" s="2" t="s">
        <v>1075</v>
      </c>
      <c r="E40" s="2" t="s">
        <v>1076</v>
      </c>
      <c r="F40" s="287" t="s">
        <v>1077</v>
      </c>
      <c r="G40" s="283"/>
      <c r="H40" s="375">
        <f>Sch.50!G57</f>
        <v>3295081.66</v>
      </c>
      <c r="I40" s="382"/>
      <c r="J40" s="1088">
        <v>3004551.47</v>
      </c>
      <c r="K40" s="2"/>
    </row>
    <row r="41" spans="1:11">
      <c r="A41" s="122"/>
      <c r="B41" s="284" t="s">
        <v>556</v>
      </c>
      <c r="C41" s="283"/>
      <c r="D41" s="2" t="s">
        <v>1078</v>
      </c>
      <c r="E41" s="2" t="s">
        <v>1079</v>
      </c>
      <c r="F41" s="287" t="s">
        <v>1080</v>
      </c>
      <c r="G41" s="286"/>
      <c r="H41" s="415">
        <f>+Sch.48!E60</f>
        <v>236.42</v>
      </c>
      <c r="I41" s="379"/>
      <c r="J41" s="1109">
        <v>14818.210000000003</v>
      </c>
      <c r="K41" s="2"/>
    </row>
    <row r="42" spans="1:11">
      <c r="A42" s="122"/>
      <c r="B42" s="284" t="s">
        <v>557</v>
      </c>
      <c r="C42" s="283"/>
      <c r="D42" s="129" t="s">
        <v>1081</v>
      </c>
      <c r="E42" s="129"/>
      <c r="F42" s="283"/>
      <c r="G42" s="286"/>
      <c r="H42" s="415">
        <f>SUM(H34:H40)-H41</f>
        <v>3300461.99</v>
      </c>
      <c r="I42" s="379"/>
      <c r="J42" s="1110">
        <v>3003803.0100000002</v>
      </c>
      <c r="K42" s="2"/>
    </row>
    <row r="43" spans="1:11">
      <c r="A43" s="122"/>
      <c r="B43" s="2"/>
      <c r="C43" s="283"/>
      <c r="D43" s="129" t="s">
        <v>1082</v>
      </c>
      <c r="E43" s="129"/>
      <c r="F43" s="283"/>
      <c r="G43" s="283"/>
      <c r="H43" s="375"/>
      <c r="I43" s="382"/>
      <c r="J43" s="1111"/>
      <c r="K43" s="2"/>
    </row>
    <row r="44" spans="1:11">
      <c r="A44" s="122"/>
      <c r="B44" s="284" t="s">
        <v>696</v>
      </c>
      <c r="C44" s="283"/>
      <c r="D44" s="2" t="s">
        <v>1083</v>
      </c>
      <c r="E44" s="2" t="s">
        <v>1084</v>
      </c>
      <c r="F44" s="287" t="s">
        <v>318</v>
      </c>
      <c r="G44" s="283"/>
      <c r="H44" s="436"/>
      <c r="I44" s="382"/>
      <c r="J44" s="1088"/>
      <c r="K44" s="2"/>
    </row>
    <row r="45" spans="1:11">
      <c r="A45" s="122"/>
      <c r="B45" s="284" t="s">
        <v>698</v>
      </c>
      <c r="C45" s="283"/>
      <c r="D45" s="2" t="s">
        <v>1085</v>
      </c>
      <c r="E45" s="2" t="s">
        <v>1086</v>
      </c>
      <c r="F45" s="287" t="s">
        <v>1087</v>
      </c>
      <c r="G45" s="283"/>
      <c r="H45" s="1283">
        <f>'[1]Tax Provision'!$H$9+'[1]Tax Provision'!$J$10</f>
        <v>6062906.1099999957</v>
      </c>
      <c r="I45" s="1283"/>
      <c r="J45" s="1088">
        <v>4963316.87</v>
      </c>
      <c r="K45" s="2"/>
    </row>
    <row r="46" spans="1:11">
      <c r="A46" s="122"/>
      <c r="B46" s="284" t="s">
        <v>700</v>
      </c>
      <c r="C46" s="283"/>
      <c r="D46" s="2" t="s">
        <v>1088</v>
      </c>
      <c r="E46" s="2" t="s">
        <v>1089</v>
      </c>
      <c r="F46" s="287" t="s">
        <v>1052</v>
      </c>
      <c r="G46" s="283"/>
      <c r="H46" s="436"/>
      <c r="I46" s="382"/>
      <c r="J46" s="1088"/>
      <c r="K46" s="2"/>
    </row>
    <row r="47" spans="1:11">
      <c r="A47" s="122"/>
      <c r="B47" s="284" t="s">
        <v>292</v>
      </c>
      <c r="C47" s="283"/>
      <c r="D47" s="2" t="s">
        <v>1090</v>
      </c>
      <c r="E47" s="2" t="s">
        <v>1091</v>
      </c>
      <c r="F47" s="287" t="s">
        <v>1052</v>
      </c>
      <c r="G47" s="283"/>
      <c r="H47" s="375">
        <f>Sch.45!N62</f>
        <v>0</v>
      </c>
      <c r="I47" s="382"/>
      <c r="J47" s="1088">
        <v>0</v>
      </c>
      <c r="K47" s="2"/>
    </row>
    <row r="48" spans="1:11">
      <c r="A48" s="122"/>
      <c r="B48" s="284" t="s">
        <v>883</v>
      </c>
      <c r="C48" s="283"/>
      <c r="D48" s="2" t="s">
        <v>1092</v>
      </c>
      <c r="E48" s="2" t="s">
        <v>1093</v>
      </c>
      <c r="F48" s="287" t="s">
        <v>1059</v>
      </c>
      <c r="G48" s="286"/>
      <c r="H48" s="405"/>
      <c r="I48" s="379"/>
      <c r="J48" s="1109"/>
      <c r="K48" s="2"/>
    </row>
    <row r="49" spans="1:11">
      <c r="A49" s="122"/>
      <c r="B49" s="284" t="s">
        <v>886</v>
      </c>
      <c r="C49" s="283"/>
      <c r="D49" s="129" t="s">
        <v>1094</v>
      </c>
      <c r="E49" s="129"/>
      <c r="F49" s="283"/>
      <c r="G49" s="286"/>
      <c r="H49" s="415">
        <f>SUM(H44:H48)</f>
        <v>6062906.1099999957</v>
      </c>
      <c r="I49" s="379"/>
      <c r="J49" s="1110">
        <v>4963316.87</v>
      </c>
      <c r="K49" s="2"/>
    </row>
    <row r="50" spans="1:11">
      <c r="A50" s="122"/>
      <c r="B50" s="284" t="s">
        <v>889</v>
      </c>
      <c r="C50" s="283"/>
      <c r="D50" s="129" t="s">
        <v>1095</v>
      </c>
      <c r="E50" s="129"/>
      <c r="F50" s="283"/>
      <c r="G50" s="286"/>
      <c r="H50" s="415">
        <f>H42-H49</f>
        <v>-2762444.1199999955</v>
      </c>
      <c r="I50" s="379"/>
      <c r="J50" s="380">
        <v>-1959513.8599999999</v>
      </c>
      <c r="K50" s="2"/>
    </row>
    <row r="51" spans="1:11">
      <c r="A51" s="122"/>
      <c r="B51" s="284" t="s">
        <v>893</v>
      </c>
      <c r="C51" s="283"/>
      <c r="D51" s="129" t="s">
        <v>1096</v>
      </c>
      <c r="E51" s="129"/>
      <c r="F51" s="283"/>
      <c r="G51" s="286"/>
      <c r="H51" s="415" t="e">
        <f>H32+H50</f>
        <v>#VALUE!</v>
      </c>
      <c r="I51" s="379"/>
      <c r="J51" s="380">
        <v>-14107728.679999989</v>
      </c>
      <c r="K51" s="2"/>
    </row>
    <row r="52" spans="1:11">
      <c r="A52" s="122"/>
      <c r="B52" s="2"/>
      <c r="C52" s="283"/>
      <c r="D52" s="129" t="s">
        <v>1097</v>
      </c>
      <c r="E52" s="129"/>
      <c r="F52" s="283"/>
      <c r="G52" s="283"/>
      <c r="H52" s="1043"/>
      <c r="I52" s="382"/>
      <c r="J52" s="383"/>
      <c r="K52" s="2"/>
    </row>
    <row r="53" spans="1:11">
      <c r="A53" s="122"/>
      <c r="B53" s="284" t="s">
        <v>896</v>
      </c>
      <c r="C53" s="283"/>
      <c r="D53" s="2" t="s">
        <v>1098</v>
      </c>
      <c r="E53" s="2" t="s">
        <v>1099</v>
      </c>
      <c r="F53" s="287" t="s">
        <v>878</v>
      </c>
      <c r="G53" s="283"/>
      <c r="H53" s="375">
        <f>Sch.36!G41+Sch.36!L41+Sch.36!M41</f>
        <v>0</v>
      </c>
      <c r="I53" s="382"/>
      <c r="J53" s="385">
        <v>0</v>
      </c>
      <c r="K53" s="2"/>
    </row>
    <row r="54" spans="1:11">
      <c r="A54" s="122"/>
      <c r="B54" s="284" t="s">
        <v>899</v>
      </c>
      <c r="C54" s="283"/>
      <c r="D54" s="2" t="s">
        <v>1100</v>
      </c>
      <c r="E54" s="2" t="s">
        <v>1101</v>
      </c>
      <c r="F54" s="283"/>
      <c r="G54" s="283"/>
      <c r="H54" s="375">
        <f>Sch.17!I49</f>
        <v>0</v>
      </c>
      <c r="I54" s="382"/>
      <c r="J54" s="385">
        <v>0</v>
      </c>
      <c r="K54" s="2"/>
    </row>
    <row r="55" spans="1:11">
      <c r="A55" s="122"/>
      <c r="B55" s="284" t="s">
        <v>831</v>
      </c>
      <c r="C55" s="283"/>
      <c r="D55" s="2" t="s">
        <v>1102</v>
      </c>
      <c r="E55" s="2" t="s">
        <v>1103</v>
      </c>
      <c r="F55" s="287" t="s">
        <v>878</v>
      </c>
      <c r="G55" s="283"/>
      <c r="H55" s="375">
        <f>Sch.36!K41</f>
        <v>0</v>
      </c>
      <c r="I55" s="382"/>
      <c r="J55" s="385">
        <v>0</v>
      </c>
      <c r="K55" s="2"/>
    </row>
    <row r="56" spans="1:11">
      <c r="A56" s="122"/>
      <c r="B56" s="284" t="s">
        <v>836</v>
      </c>
      <c r="C56" s="283"/>
      <c r="D56" s="2" t="s">
        <v>1104</v>
      </c>
      <c r="E56" s="2" t="s">
        <v>1105</v>
      </c>
      <c r="F56" s="287" t="s">
        <v>1106</v>
      </c>
      <c r="G56" s="286"/>
      <c r="H56" s="415">
        <f>Sch.49!E33+Sch.49!E58</f>
        <v>14247098.199999999</v>
      </c>
      <c r="I56" s="379"/>
      <c r="J56" s="387">
        <v>13238757.93</v>
      </c>
      <c r="K56" s="2"/>
    </row>
    <row r="57" spans="1:11">
      <c r="A57" s="122"/>
      <c r="B57" s="284" t="s">
        <v>841</v>
      </c>
      <c r="C57" s="283"/>
      <c r="D57" s="129" t="s">
        <v>1107</v>
      </c>
      <c r="E57" s="129"/>
      <c r="F57" s="283"/>
      <c r="G57" s="286"/>
      <c r="H57" s="415">
        <f>SUM(H53:H56)</f>
        <v>14247098.199999999</v>
      </c>
      <c r="I57" s="379"/>
      <c r="J57" s="380">
        <v>13238757.93</v>
      </c>
      <c r="K57" s="2"/>
    </row>
    <row r="58" spans="1:11" ht="15.75" thickBot="1">
      <c r="A58" s="275"/>
      <c r="B58" s="388" t="s">
        <v>310</v>
      </c>
      <c r="C58" s="389"/>
      <c r="D58" s="337" t="s">
        <v>1108</v>
      </c>
      <c r="E58" s="337"/>
      <c r="F58" s="389"/>
      <c r="G58" s="389"/>
      <c r="H58" s="501" t="e">
        <f>H51-H57</f>
        <v>#VALUE!</v>
      </c>
      <c r="I58" s="391"/>
      <c r="J58" s="1112">
        <v>-27346486.609999988</v>
      </c>
      <c r="K58" s="2"/>
    </row>
    <row r="59" spans="1:11">
      <c r="A59" s="2"/>
      <c r="B59" s="2" t="s">
        <v>436</v>
      </c>
      <c r="C59" s="2"/>
      <c r="D59" s="2"/>
      <c r="E59" s="2"/>
      <c r="F59" s="2"/>
      <c r="G59" s="2"/>
      <c r="H59" s="381"/>
      <c r="I59" s="381"/>
      <c r="J59" s="381"/>
      <c r="K59" s="2"/>
    </row>
    <row r="60" spans="1:11">
      <c r="A60" s="129" t="s">
        <v>552</v>
      </c>
      <c r="B60" s="129"/>
      <c r="C60" s="129"/>
      <c r="D60" s="129"/>
      <c r="E60" s="129"/>
      <c r="F60" s="129"/>
      <c r="G60" s="129"/>
      <c r="H60" s="392"/>
      <c r="I60" s="392"/>
      <c r="J60" s="392"/>
      <c r="K60" s="2"/>
    </row>
    <row r="61" spans="1:11" ht="15.75" thickBot="1">
      <c r="A61" s="33" t="str">
        <f>'Data Sheet'!A54</f>
        <v>Annual Report of Frontier Telephone of Rochester, Inc.                                                                                           For the period ending December 31, 2015</v>
      </c>
      <c r="B61" s="2"/>
      <c r="C61" s="2"/>
      <c r="D61" s="2"/>
      <c r="E61" s="123"/>
      <c r="F61" s="2"/>
      <c r="G61" s="2"/>
      <c r="H61" s="2"/>
      <c r="I61" s="381"/>
      <c r="J61" s="381"/>
      <c r="K61" s="2"/>
    </row>
    <row r="62" spans="1:11">
      <c r="A62" s="236"/>
      <c r="B62" s="131"/>
      <c r="C62" s="131"/>
      <c r="D62" s="131"/>
      <c r="E62" s="131"/>
      <c r="F62" s="131"/>
      <c r="G62" s="131"/>
      <c r="H62" s="131"/>
      <c r="I62" s="393"/>
      <c r="J62" s="394"/>
      <c r="K62" s="2"/>
    </row>
    <row r="63" spans="1:11" ht="15.75">
      <c r="A63" s="122"/>
      <c r="B63" s="395" t="s">
        <v>1109</v>
      </c>
      <c r="C63" s="395"/>
      <c r="D63" s="129"/>
      <c r="E63" s="129"/>
      <c r="F63" s="129"/>
      <c r="G63" s="129"/>
      <c r="H63" s="129"/>
      <c r="I63" s="392"/>
      <c r="J63" s="396"/>
      <c r="K63" s="2"/>
    </row>
    <row r="64" spans="1:11">
      <c r="A64" s="241"/>
      <c r="B64" s="242"/>
      <c r="C64" s="242"/>
      <c r="D64" s="242"/>
      <c r="E64" s="242"/>
      <c r="F64" s="242"/>
      <c r="G64" s="242"/>
      <c r="H64" s="242"/>
      <c r="I64" s="378"/>
      <c r="J64" s="380"/>
      <c r="K64" s="2"/>
    </row>
    <row r="65" spans="1:13">
      <c r="A65" s="122"/>
      <c r="B65" s="2"/>
      <c r="C65" s="283"/>
      <c r="D65" s="2"/>
      <c r="E65" s="2"/>
      <c r="F65" s="283"/>
      <c r="G65" s="397" t="s">
        <v>1026</v>
      </c>
      <c r="H65" s="398"/>
      <c r="I65" s="398"/>
      <c r="J65" s="399"/>
      <c r="K65" s="2"/>
    </row>
    <row r="66" spans="1:13">
      <c r="A66" s="122"/>
      <c r="B66" s="2"/>
      <c r="C66" s="283"/>
      <c r="D66" s="2"/>
      <c r="E66" s="2"/>
      <c r="F66" s="287" t="s">
        <v>811</v>
      </c>
      <c r="G66" s="283"/>
      <c r="H66" s="400" t="s">
        <v>1027</v>
      </c>
      <c r="I66" s="382"/>
      <c r="J66" s="401" t="s">
        <v>1027</v>
      </c>
      <c r="K66" s="2"/>
    </row>
    <row r="67" spans="1:13">
      <c r="A67" s="122"/>
      <c r="B67" s="284" t="s">
        <v>489</v>
      </c>
      <c r="C67" s="283"/>
      <c r="D67" s="129" t="s">
        <v>439</v>
      </c>
      <c r="E67" s="129"/>
      <c r="F67" s="287" t="s">
        <v>1029</v>
      </c>
      <c r="G67" s="283"/>
      <c r="H67" s="400" t="s">
        <v>506</v>
      </c>
      <c r="I67" s="382"/>
      <c r="J67" s="401" t="s">
        <v>506</v>
      </c>
      <c r="K67" s="2"/>
    </row>
    <row r="68" spans="1:13">
      <c r="A68" s="122"/>
      <c r="B68" s="284" t="s">
        <v>501</v>
      </c>
      <c r="C68" s="283"/>
      <c r="D68" s="129" t="s">
        <v>226</v>
      </c>
      <c r="E68" s="129"/>
      <c r="F68" s="287" t="s">
        <v>227</v>
      </c>
      <c r="G68" s="283"/>
      <c r="H68" s="400" t="s">
        <v>228</v>
      </c>
      <c r="I68" s="382"/>
      <c r="J68" s="401" t="s">
        <v>228</v>
      </c>
      <c r="K68" s="2"/>
    </row>
    <row r="69" spans="1:13">
      <c r="A69" s="241"/>
      <c r="B69" s="242"/>
      <c r="C69" s="286"/>
      <c r="D69" s="242"/>
      <c r="E69" s="242"/>
      <c r="F69" s="286"/>
      <c r="G69" s="286"/>
      <c r="H69" s="378"/>
      <c r="I69" s="379"/>
      <c r="J69" s="380"/>
      <c r="K69" s="2"/>
    </row>
    <row r="70" spans="1:13">
      <c r="A70" s="122"/>
      <c r="B70" s="2"/>
      <c r="C70" s="283"/>
      <c r="D70" s="129" t="s">
        <v>1110</v>
      </c>
      <c r="E70" s="129"/>
      <c r="F70" s="283"/>
      <c r="G70" s="283"/>
      <c r="H70" s="381"/>
      <c r="I70" s="382"/>
      <c r="J70" s="383"/>
      <c r="K70" s="2"/>
    </row>
    <row r="71" spans="1:13">
      <c r="A71" s="122"/>
      <c r="B71" s="284" t="s">
        <v>311</v>
      </c>
      <c r="C71" s="283"/>
      <c r="D71" s="2" t="s">
        <v>1111</v>
      </c>
      <c r="E71" s="2" t="s">
        <v>1112</v>
      </c>
      <c r="F71" s="287" t="s">
        <v>1113</v>
      </c>
      <c r="G71" s="283"/>
      <c r="H71" s="381">
        <f>Sch.51!J33</f>
        <v>0</v>
      </c>
      <c r="I71" s="382"/>
      <c r="J71" s="385">
        <v>0</v>
      </c>
      <c r="K71" s="2"/>
    </row>
    <row r="72" spans="1:13">
      <c r="A72" s="122"/>
      <c r="B72" s="284" t="s">
        <v>912</v>
      </c>
      <c r="C72" s="283"/>
      <c r="D72" s="2" t="s">
        <v>1114</v>
      </c>
      <c r="E72" s="2" t="s">
        <v>1115</v>
      </c>
      <c r="F72" s="287" t="s">
        <v>1113</v>
      </c>
      <c r="G72" s="283"/>
      <c r="H72" s="381">
        <f>Sch.51!F33</f>
        <v>0</v>
      </c>
      <c r="I72" s="382"/>
      <c r="J72" s="385">
        <v>0</v>
      </c>
      <c r="K72" s="2"/>
    </row>
    <row r="73" spans="1:13">
      <c r="A73" s="122"/>
      <c r="B73" s="284" t="s">
        <v>915</v>
      </c>
      <c r="C73" s="283"/>
      <c r="D73" s="2" t="s">
        <v>1116</v>
      </c>
      <c r="E73" s="2" t="s">
        <v>1117</v>
      </c>
      <c r="F73" s="287" t="s">
        <v>1113</v>
      </c>
      <c r="G73" s="283"/>
      <c r="H73" s="381">
        <f>Sch.51!H33</f>
        <v>0</v>
      </c>
      <c r="I73" s="382"/>
      <c r="J73" s="385">
        <v>0</v>
      </c>
      <c r="K73" s="2"/>
    </row>
    <row r="74" spans="1:13">
      <c r="A74" s="122"/>
      <c r="B74" s="284" t="s">
        <v>917</v>
      </c>
      <c r="C74" s="283"/>
      <c r="D74" s="2" t="s">
        <v>1118</v>
      </c>
      <c r="E74" s="2" t="s">
        <v>1119</v>
      </c>
      <c r="F74" s="287" t="s">
        <v>1113</v>
      </c>
      <c r="G74" s="286"/>
      <c r="H74" s="378">
        <f>Sch.51!N33</f>
        <v>0</v>
      </c>
      <c r="I74" s="379"/>
      <c r="J74" s="387">
        <v>0</v>
      </c>
      <c r="K74" s="2"/>
    </row>
    <row r="75" spans="1:13">
      <c r="A75" s="122"/>
      <c r="B75" s="284" t="s">
        <v>920</v>
      </c>
      <c r="C75" s="283"/>
      <c r="D75" s="129" t="s">
        <v>1120</v>
      </c>
      <c r="E75" s="129"/>
      <c r="F75" s="283"/>
      <c r="G75" s="286"/>
      <c r="H75" s="378">
        <f>SUM(H71:H74)</f>
        <v>0</v>
      </c>
      <c r="I75" s="379"/>
      <c r="J75" s="380">
        <v>0</v>
      </c>
      <c r="K75" s="2"/>
    </row>
    <row r="76" spans="1:13">
      <c r="A76" s="122"/>
      <c r="B76" s="2"/>
      <c r="C76" s="283"/>
      <c r="D76" s="129" t="s">
        <v>1121</v>
      </c>
      <c r="E76" s="129"/>
      <c r="F76" s="283"/>
      <c r="G76" s="283"/>
      <c r="H76" s="381"/>
      <c r="I76" s="382"/>
      <c r="J76" s="383"/>
      <c r="K76" s="2"/>
    </row>
    <row r="77" spans="1:13">
      <c r="A77" s="122"/>
      <c r="B77" s="284" t="s">
        <v>923</v>
      </c>
      <c r="C77" s="283"/>
      <c r="D77" s="2" t="s">
        <v>1122</v>
      </c>
      <c r="E77" s="2" t="s">
        <v>1123</v>
      </c>
      <c r="F77" s="287" t="s">
        <v>1124</v>
      </c>
      <c r="G77" s="283"/>
      <c r="H77" s="954" t="s">
        <v>1125</v>
      </c>
      <c r="I77" s="283"/>
      <c r="J77" s="955" t="s">
        <v>1125</v>
      </c>
      <c r="K77" s="2"/>
    </row>
    <row r="78" spans="1:13">
      <c r="A78" s="122"/>
      <c r="B78" s="284" t="s">
        <v>925</v>
      </c>
      <c r="C78" s="283"/>
      <c r="D78" s="2" t="s">
        <v>1126</v>
      </c>
      <c r="E78" s="2" t="s">
        <v>1127</v>
      </c>
      <c r="F78" s="287" t="s">
        <v>1124</v>
      </c>
      <c r="G78" s="286"/>
      <c r="H78" s="387">
        <v>26553500.98</v>
      </c>
      <c r="I78" s="286"/>
      <c r="J78" s="387">
        <v>24636896.629999999</v>
      </c>
      <c r="K78" s="2"/>
    </row>
    <row r="79" spans="1:13">
      <c r="A79" s="122"/>
      <c r="B79" s="284" t="s">
        <v>1128</v>
      </c>
      <c r="C79" s="283"/>
      <c r="D79" s="129" t="s">
        <v>1129</v>
      </c>
      <c r="E79" s="129"/>
      <c r="F79" s="283"/>
      <c r="G79" s="286"/>
      <c r="H79" s="378">
        <f>H75+H78</f>
        <v>26553500.98</v>
      </c>
      <c r="I79" s="379"/>
      <c r="J79" s="380">
        <v>24636896.629999999</v>
      </c>
      <c r="K79" s="2"/>
    </row>
    <row r="80" spans="1:13" ht="15.75" thickBot="1">
      <c r="A80" s="241"/>
      <c r="B80" s="291" t="s">
        <v>1130</v>
      </c>
      <c r="C80" s="286"/>
      <c r="D80" s="359" t="s">
        <v>1131</v>
      </c>
      <c r="E80" s="359"/>
      <c r="F80" s="286"/>
      <c r="G80" s="402"/>
      <c r="H80" s="1201" t="e">
        <f>H58+H79</f>
        <v>#VALUE!</v>
      </c>
      <c r="I80" s="334"/>
      <c r="J80" s="404">
        <v>-2709589.9799999893</v>
      </c>
      <c r="K80" s="2"/>
      <c r="M80" s="1040"/>
    </row>
    <row r="81" spans="1:11" ht="15.75" thickTop="1">
      <c r="A81" s="122"/>
      <c r="B81" s="2"/>
      <c r="C81" s="283"/>
      <c r="D81" s="129" t="s">
        <v>1132</v>
      </c>
      <c r="E81" s="129"/>
      <c r="F81" s="283"/>
      <c r="G81" s="283"/>
      <c r="H81" s="2"/>
      <c r="I81" s="283"/>
      <c r="J81" s="240"/>
      <c r="K81" s="2"/>
    </row>
    <row r="82" spans="1:11">
      <c r="A82" s="122"/>
      <c r="B82" s="284" t="s">
        <v>321</v>
      </c>
      <c r="C82" s="283"/>
      <c r="D82" s="2" t="s">
        <v>1006</v>
      </c>
      <c r="E82" s="2" t="s">
        <v>1133</v>
      </c>
      <c r="F82" s="283"/>
      <c r="G82" s="286"/>
      <c r="H82" s="1070">
        <f>+J91</f>
        <v>148134302.31000006</v>
      </c>
      <c r="I82" s="406"/>
      <c r="J82" s="1087">
        <v>150843892.29000005</v>
      </c>
      <c r="K82" s="2"/>
    </row>
    <row r="83" spans="1:11">
      <c r="A83" s="122"/>
      <c r="B83" s="284" t="s">
        <v>1134</v>
      </c>
      <c r="C83" s="283"/>
      <c r="D83" s="2" t="s">
        <v>1135</v>
      </c>
      <c r="E83" s="2" t="s">
        <v>1136</v>
      </c>
      <c r="F83" s="283"/>
      <c r="G83" s="283"/>
      <c r="H83" s="381" t="e">
        <f>H80-H39</f>
        <v>#VALUE!</v>
      </c>
      <c r="I83" s="382"/>
      <c r="J83" s="383">
        <v>-2709589.9799999893</v>
      </c>
      <c r="K83" s="2"/>
    </row>
    <row r="84" spans="1:11">
      <c r="A84" s="122"/>
      <c r="B84" s="284" t="s">
        <v>1137</v>
      </c>
      <c r="C84" s="283"/>
      <c r="D84" s="2" t="s">
        <v>1138</v>
      </c>
      <c r="E84" s="2" t="s">
        <v>1139</v>
      </c>
      <c r="F84" s="283"/>
      <c r="G84" s="283"/>
      <c r="H84" s="384"/>
      <c r="I84" s="382"/>
      <c r="J84" s="385"/>
      <c r="K84" s="2"/>
    </row>
    <row r="85" spans="1:11">
      <c r="A85" s="122"/>
      <c r="B85" s="284" t="s">
        <v>1140</v>
      </c>
      <c r="C85" s="283"/>
      <c r="D85" s="2" t="s">
        <v>1141</v>
      </c>
      <c r="E85" s="2" t="s">
        <v>1142</v>
      </c>
      <c r="F85" s="287" t="s">
        <v>243</v>
      </c>
      <c r="G85" s="283"/>
      <c r="H85" s="381">
        <f>Sch.36!L62</f>
        <v>0</v>
      </c>
      <c r="I85" s="382"/>
      <c r="J85" s="385">
        <v>0</v>
      </c>
      <c r="K85" s="2"/>
    </row>
    <row r="86" spans="1:11">
      <c r="A86" s="122"/>
      <c r="B86" s="284" t="s">
        <v>1143</v>
      </c>
      <c r="C86" s="283"/>
      <c r="D86" s="2" t="s">
        <v>1144</v>
      </c>
      <c r="E86" s="2" t="s">
        <v>1145</v>
      </c>
      <c r="F86" s="287" t="s">
        <v>243</v>
      </c>
      <c r="G86" s="283"/>
      <c r="H86" s="381">
        <f>Sch.36!L55</f>
        <v>0</v>
      </c>
      <c r="I86" s="382"/>
      <c r="J86" s="385">
        <v>0</v>
      </c>
      <c r="K86" s="2"/>
    </row>
    <row r="87" spans="1:11">
      <c r="A87" s="122"/>
      <c r="B87" s="284" t="s">
        <v>328</v>
      </c>
      <c r="C87" s="283"/>
      <c r="D87" s="2" t="s">
        <v>1146</v>
      </c>
      <c r="E87" s="2" t="s">
        <v>1147</v>
      </c>
      <c r="F87" s="287" t="s">
        <v>250</v>
      </c>
      <c r="G87" s="286"/>
      <c r="H87" s="386"/>
      <c r="I87" s="379"/>
      <c r="J87" s="387"/>
      <c r="K87" s="2"/>
    </row>
    <row r="88" spans="1:11">
      <c r="A88" s="122"/>
      <c r="B88" s="284" t="s">
        <v>331</v>
      </c>
      <c r="C88" s="283"/>
      <c r="D88" s="129" t="s">
        <v>1148</v>
      </c>
      <c r="E88" s="129"/>
      <c r="F88" s="283"/>
      <c r="G88" s="286"/>
      <c r="H88" s="378" t="e">
        <f>H83-SUM(H84:H87)</f>
        <v>#VALUE!</v>
      </c>
      <c r="I88" s="379"/>
      <c r="J88" s="380">
        <v>-2709589.9799999893</v>
      </c>
      <c r="K88" s="2"/>
    </row>
    <row r="89" spans="1:11">
      <c r="A89" s="122"/>
      <c r="B89" s="284" t="s">
        <v>332</v>
      </c>
      <c r="C89" s="283"/>
      <c r="D89" s="2" t="s">
        <v>1006</v>
      </c>
      <c r="E89" s="2" t="s">
        <v>1149</v>
      </c>
      <c r="F89" s="283"/>
      <c r="G89" s="283"/>
      <c r="H89" s="381" t="e">
        <f>H82+H88</f>
        <v>#VALUE!</v>
      </c>
      <c r="I89" s="382"/>
      <c r="J89" s="383">
        <v>148134302.31000006</v>
      </c>
      <c r="K89" s="2"/>
    </row>
    <row r="90" spans="1:11">
      <c r="A90" s="122"/>
      <c r="B90" s="284" t="s">
        <v>333</v>
      </c>
      <c r="C90" s="283"/>
      <c r="D90" s="2" t="s">
        <v>1002</v>
      </c>
      <c r="E90" s="2" t="s">
        <v>1150</v>
      </c>
      <c r="F90" s="283"/>
      <c r="G90" s="286"/>
      <c r="H90" s="386"/>
      <c r="I90" s="379"/>
      <c r="J90" s="387"/>
      <c r="K90" s="2"/>
    </row>
    <row r="91" spans="1:11" ht="15.75" thickBot="1">
      <c r="A91" s="122"/>
      <c r="B91" s="284" t="s">
        <v>1151</v>
      </c>
      <c r="C91" s="283"/>
      <c r="D91" s="129" t="s">
        <v>1152</v>
      </c>
      <c r="E91" s="129"/>
      <c r="F91" s="283"/>
      <c r="G91" s="402"/>
      <c r="H91" s="403" t="e">
        <f>H89+H90</f>
        <v>#VALUE!</v>
      </c>
      <c r="I91" s="334"/>
      <c r="J91" s="404">
        <v>148134302.31000006</v>
      </c>
      <c r="K91" s="375"/>
    </row>
    <row r="92" spans="1:11" ht="15.75" thickTop="1">
      <c r="A92" s="278"/>
      <c r="B92" s="280"/>
      <c r="C92" s="279"/>
      <c r="D92" s="317" t="s">
        <v>1153</v>
      </c>
      <c r="E92" s="317"/>
      <c r="F92" s="279"/>
      <c r="G92" s="283"/>
      <c r="H92" s="2"/>
      <c r="I92" s="283"/>
      <c r="J92" s="240"/>
      <c r="K92" s="2"/>
    </row>
    <row r="93" spans="1:11">
      <c r="A93" s="122"/>
      <c r="B93" s="284" t="s">
        <v>1154</v>
      </c>
      <c r="C93" s="283"/>
      <c r="D93" s="2" t="s">
        <v>1004</v>
      </c>
      <c r="E93" s="2" t="s">
        <v>1155</v>
      </c>
      <c r="F93" s="283"/>
      <c r="G93" s="283"/>
      <c r="H93" s="2"/>
      <c r="I93" s="283"/>
      <c r="J93" s="240"/>
      <c r="K93" s="2"/>
    </row>
    <row r="94" spans="1:11">
      <c r="A94" s="122"/>
      <c r="B94" s="2"/>
      <c r="C94" s="283"/>
      <c r="D94" s="2"/>
      <c r="E94" s="300" t="s">
        <v>1156</v>
      </c>
      <c r="F94" s="283"/>
      <c r="G94" s="286"/>
      <c r="H94" s="405">
        <v>0</v>
      </c>
      <c r="I94" s="406"/>
      <c r="J94" s="407">
        <v>0</v>
      </c>
      <c r="K94" s="2"/>
    </row>
    <row r="95" spans="1:11">
      <c r="A95" s="122"/>
      <c r="B95" s="284" t="s">
        <v>1157</v>
      </c>
      <c r="C95" s="283"/>
      <c r="D95" s="2"/>
      <c r="E95" s="2" t="s">
        <v>1158</v>
      </c>
      <c r="F95" s="287" t="s">
        <v>1137</v>
      </c>
      <c r="G95" s="283"/>
      <c r="H95" s="381">
        <f>Sch.30!K50</f>
        <v>0</v>
      </c>
      <c r="I95" s="382"/>
      <c r="J95" s="385">
        <v>0</v>
      </c>
      <c r="K95" s="2"/>
    </row>
    <row r="96" spans="1:11">
      <c r="A96" s="122"/>
      <c r="B96" s="284" t="s">
        <v>237</v>
      </c>
      <c r="C96" s="283"/>
      <c r="D96" s="2"/>
      <c r="E96" s="2" t="s">
        <v>1159</v>
      </c>
      <c r="F96" s="283"/>
      <c r="G96" s="283"/>
      <c r="H96" s="384"/>
      <c r="I96" s="382"/>
      <c r="J96" s="385"/>
      <c r="K96" s="2"/>
    </row>
    <row r="97" spans="1:11">
      <c r="A97" s="122"/>
      <c r="B97" s="284" t="s">
        <v>240</v>
      </c>
      <c r="C97" s="283"/>
      <c r="D97" s="2"/>
      <c r="E97" s="2" t="s">
        <v>1160</v>
      </c>
      <c r="F97" s="283"/>
      <c r="G97" s="286"/>
      <c r="H97" s="386"/>
      <c r="I97" s="379"/>
      <c r="J97" s="387"/>
      <c r="K97" s="2"/>
    </row>
    <row r="98" spans="1:11">
      <c r="A98" s="122"/>
      <c r="B98" s="284" t="s">
        <v>243</v>
      </c>
      <c r="C98" s="283"/>
      <c r="D98" s="2" t="s">
        <v>1004</v>
      </c>
      <c r="E98" s="2" t="s">
        <v>1155</v>
      </c>
      <c r="F98" s="283"/>
      <c r="G98" s="283"/>
      <c r="H98" s="2"/>
      <c r="I98" s="283"/>
      <c r="J98" s="240"/>
      <c r="K98" s="2"/>
    </row>
    <row r="99" spans="1:11" ht="15.75" thickBot="1">
      <c r="A99" s="241"/>
      <c r="B99" s="242"/>
      <c r="C99" s="286"/>
      <c r="D99" s="242"/>
      <c r="E99" s="408" t="s">
        <v>1161</v>
      </c>
      <c r="F99" s="286"/>
      <c r="G99" s="402"/>
      <c r="H99" s="403">
        <f>H94+H95-H96+H97</f>
        <v>0</v>
      </c>
      <c r="I99" s="402"/>
      <c r="J99" s="404">
        <v>0</v>
      </c>
      <c r="K99" s="2"/>
    </row>
    <row r="100" spans="1:11" ht="15.75" thickTop="1">
      <c r="A100" s="122"/>
      <c r="B100" s="129" t="s">
        <v>1162</v>
      </c>
      <c r="C100" s="129"/>
      <c r="D100" s="129"/>
      <c r="E100" s="129"/>
      <c r="F100" s="129"/>
      <c r="G100" s="129"/>
      <c r="H100" s="129"/>
      <c r="I100" s="129"/>
      <c r="J100" s="238"/>
      <c r="K100" s="2"/>
    </row>
    <row r="101" spans="1:11">
      <c r="A101" s="122"/>
      <c r="B101" s="2"/>
      <c r="C101" s="2"/>
      <c r="D101" s="2"/>
      <c r="E101" s="2"/>
      <c r="F101" s="2"/>
      <c r="G101" s="2"/>
      <c r="H101" s="2"/>
      <c r="I101" s="2"/>
      <c r="J101" s="240"/>
      <c r="K101" s="2"/>
    </row>
    <row r="102" spans="1:11">
      <c r="A102" s="122"/>
      <c r="B102" s="1064" t="s">
        <v>1163</v>
      </c>
      <c r="C102" s="1065"/>
      <c r="D102" s="123" t="s">
        <v>1164</v>
      </c>
      <c r="E102" s="123"/>
      <c r="F102" s="123"/>
      <c r="G102" s="123"/>
      <c r="H102" s="123"/>
      <c r="I102" s="123"/>
      <c r="J102" s="245"/>
      <c r="K102" s="2"/>
    </row>
    <row r="103" spans="1:11">
      <c r="A103" s="122"/>
      <c r="B103" s="1065"/>
      <c r="C103" s="1065"/>
      <c r="D103" s="123" t="s">
        <v>1165</v>
      </c>
      <c r="E103" s="123"/>
      <c r="F103" s="123"/>
      <c r="G103" s="123"/>
      <c r="H103" s="123"/>
      <c r="I103" s="123"/>
      <c r="J103" s="245"/>
      <c r="K103" s="2"/>
    </row>
    <row r="104" spans="1:11">
      <c r="A104" s="244"/>
      <c r="B104" s="1065"/>
      <c r="C104" s="1065"/>
      <c r="D104" s="123" t="s">
        <v>1166</v>
      </c>
      <c r="E104" s="123"/>
      <c r="F104" s="123"/>
      <c r="G104" s="123"/>
      <c r="H104" s="123"/>
      <c r="I104" s="123"/>
      <c r="J104" s="245"/>
      <c r="K104" s="2"/>
    </row>
    <row r="105" spans="1:11">
      <c r="A105" s="244"/>
      <c r="B105" s="123"/>
      <c r="C105" s="123"/>
      <c r="D105" s="123"/>
      <c r="E105" s="123"/>
      <c r="F105" s="123"/>
      <c r="G105" s="123"/>
      <c r="H105" s="123"/>
      <c r="I105" s="123"/>
      <c r="J105" s="245"/>
      <c r="K105" s="2"/>
    </row>
    <row r="106" spans="1:11">
      <c r="A106" s="244"/>
      <c r="B106" s="123"/>
      <c r="C106" s="123"/>
      <c r="D106" s="123"/>
      <c r="E106" s="123"/>
      <c r="F106" s="123"/>
      <c r="G106" s="123"/>
      <c r="H106" s="123"/>
      <c r="I106" s="123"/>
      <c r="J106" s="245"/>
      <c r="K106" s="2"/>
    </row>
    <row r="107" spans="1:11">
      <c r="A107" s="244"/>
      <c r="B107" s="123"/>
      <c r="C107" s="123"/>
      <c r="D107" s="123"/>
      <c r="E107" s="123"/>
      <c r="F107" s="123"/>
      <c r="G107" s="123"/>
      <c r="H107" s="123"/>
      <c r="I107" s="123"/>
      <c r="J107" s="245"/>
      <c r="K107" s="2"/>
    </row>
    <row r="108" spans="1:11">
      <c r="A108" s="244"/>
      <c r="B108" s="123"/>
      <c r="C108" s="123"/>
      <c r="D108" s="123"/>
      <c r="E108" s="123"/>
      <c r="F108" s="123"/>
      <c r="G108" s="123"/>
      <c r="H108" s="123"/>
      <c r="I108" s="123"/>
      <c r="J108" s="245"/>
      <c r="K108" s="2"/>
    </row>
    <row r="109" spans="1:11">
      <c r="A109" s="244"/>
      <c r="B109" s="123"/>
      <c r="C109" s="123"/>
      <c r="D109" s="123"/>
      <c r="E109" s="123"/>
      <c r="F109" s="123"/>
      <c r="G109" s="123"/>
      <c r="H109" s="123"/>
      <c r="I109" s="123"/>
      <c r="J109" s="245"/>
      <c r="K109" s="2"/>
    </row>
    <row r="110" spans="1:11">
      <c r="A110" s="244"/>
      <c r="B110" s="123"/>
      <c r="C110" s="123"/>
      <c r="D110" s="123"/>
      <c r="E110" s="123"/>
      <c r="F110" s="123"/>
      <c r="G110" s="123"/>
      <c r="H110" s="123"/>
      <c r="I110" s="123"/>
      <c r="J110" s="245"/>
      <c r="K110" s="2"/>
    </row>
    <row r="111" spans="1:11">
      <c r="A111" s="244"/>
      <c r="B111" s="123"/>
      <c r="C111" s="123"/>
      <c r="D111" s="123"/>
      <c r="E111" s="123"/>
      <c r="F111" s="123"/>
      <c r="G111" s="123"/>
      <c r="H111" s="123"/>
      <c r="I111" s="123"/>
      <c r="J111" s="245"/>
      <c r="K111" s="2"/>
    </row>
    <row r="112" spans="1:11">
      <c r="A112" s="244"/>
      <c r="B112" s="123"/>
      <c r="C112" s="123"/>
      <c r="D112" s="123"/>
      <c r="E112" s="123"/>
      <c r="F112" s="123"/>
      <c r="G112" s="123"/>
      <c r="H112" s="123"/>
      <c r="I112" s="123"/>
      <c r="J112" s="245"/>
      <c r="K112" s="2"/>
    </row>
    <row r="113" spans="1:11">
      <c r="A113" s="244"/>
      <c r="B113" s="123"/>
      <c r="C113" s="123"/>
      <c r="D113" s="123"/>
      <c r="E113" s="123"/>
      <c r="F113" s="123"/>
      <c r="G113" s="123"/>
      <c r="H113" s="123"/>
      <c r="I113" s="123"/>
      <c r="J113" s="245"/>
      <c r="K113" s="2"/>
    </row>
    <row r="114" spans="1:11">
      <c r="A114" s="244"/>
      <c r="B114" s="123"/>
      <c r="C114" s="123"/>
      <c r="D114" s="123"/>
      <c r="E114" s="123"/>
      <c r="F114" s="123"/>
      <c r="G114" s="123"/>
      <c r="H114" s="123"/>
      <c r="I114" s="123"/>
      <c r="J114" s="245"/>
      <c r="K114" s="2"/>
    </row>
    <row r="115" spans="1:11">
      <c r="A115" s="244"/>
      <c r="B115" s="123"/>
      <c r="C115" s="123"/>
      <c r="D115" s="123"/>
      <c r="E115" s="123"/>
      <c r="F115" s="123"/>
      <c r="G115" s="123"/>
      <c r="H115" s="123"/>
      <c r="I115" s="123"/>
      <c r="J115" s="245"/>
      <c r="K115" s="2"/>
    </row>
    <row r="116" spans="1:11">
      <c r="A116" s="244"/>
      <c r="B116" s="123"/>
      <c r="C116" s="123"/>
      <c r="D116" s="123"/>
      <c r="E116" s="123"/>
      <c r="F116" s="123"/>
      <c r="G116" s="123"/>
      <c r="H116" s="123"/>
      <c r="I116" s="123"/>
      <c r="J116" s="245"/>
      <c r="K116" s="2"/>
    </row>
    <row r="117" spans="1:11">
      <c r="A117" s="244"/>
      <c r="B117" s="123"/>
      <c r="C117" s="123"/>
      <c r="D117" s="123"/>
      <c r="E117" s="123"/>
      <c r="F117" s="123"/>
      <c r="G117" s="123"/>
      <c r="H117" s="123"/>
      <c r="I117" s="123"/>
      <c r="J117" s="245"/>
      <c r="K117" s="2"/>
    </row>
    <row r="118" spans="1:11" ht="15.75" thickBot="1">
      <c r="A118" s="246"/>
      <c r="B118" s="128"/>
      <c r="C118" s="128"/>
      <c r="D118" s="128"/>
      <c r="E118" s="128"/>
      <c r="F118" s="128"/>
      <c r="G118" s="128"/>
      <c r="H118" s="128"/>
      <c r="I118" s="128"/>
      <c r="J118" s="247"/>
      <c r="K118" s="2"/>
    </row>
    <row r="119" spans="1:11">
      <c r="A119" s="2"/>
      <c r="B119" s="2"/>
      <c r="C119" s="2"/>
      <c r="D119" s="2"/>
      <c r="E119" s="2"/>
      <c r="F119" s="2"/>
      <c r="G119" s="2"/>
      <c r="H119" s="2"/>
      <c r="I119" s="2"/>
      <c r="J119" s="300" t="s">
        <v>436</v>
      </c>
      <c r="K119" s="2"/>
    </row>
    <row r="120" spans="1:11">
      <c r="A120" s="129" t="s">
        <v>553</v>
      </c>
      <c r="B120" s="129"/>
      <c r="C120" s="129"/>
      <c r="D120" s="129"/>
      <c r="E120" s="129"/>
      <c r="F120" s="129"/>
      <c r="G120" s="129"/>
      <c r="H120" s="129"/>
      <c r="I120" s="129"/>
      <c r="J120" s="129"/>
      <c r="K120" s="2"/>
    </row>
    <row r="121" spans="1:11">
      <c r="A121" s="2"/>
    </row>
    <row r="122" spans="1:11">
      <c r="A122" s="2"/>
    </row>
    <row r="123" spans="1:11">
      <c r="A123" s="2"/>
    </row>
    <row r="124" spans="1:11">
      <c r="A124" s="2"/>
    </row>
    <row r="125" spans="1:11">
      <c r="A125" s="2"/>
    </row>
    <row r="126" spans="1:11">
      <c r="A126" s="2"/>
    </row>
    <row r="127" spans="1:11">
      <c r="A127" s="2"/>
    </row>
    <row r="128" spans="1: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sheetData>
  <printOptions horizontalCentered="1" verticalCentered="1"/>
  <pageMargins left="0.5" right="0.5" top="0.5" bottom="0.5" header="0" footer="0"/>
  <pageSetup scale="71" fitToHeight="2" orientation="portrait" r:id="rId1"/>
  <headerFooter alignWithMargins="0"/>
  <rowBreaks count="1" manualBreakCount="1">
    <brk id="60" max="16383" man="1"/>
  </rowBreaks>
  <ignoredErrors>
    <ignoredError sqref="H8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34"/>
  <sheetViews>
    <sheetView showGridLines="0" defaultGridColor="0" colorId="22" zoomScale="75" zoomScaleNormal="75" workbookViewId="0">
      <selection activeCell="F82" sqref="F82"/>
    </sheetView>
  </sheetViews>
  <sheetFormatPr defaultColWidth="9.77734375" defaultRowHeight="15"/>
  <cols>
    <col min="1" max="1" width="1.77734375" customWidth="1"/>
    <col min="2" max="2" width="5.77734375" customWidth="1"/>
    <col min="3" max="3" width="2.77734375" customWidth="1"/>
    <col min="4" max="4" width="55.77734375" customWidth="1"/>
    <col min="5" max="5" width="8.77734375" customWidth="1"/>
    <col min="6" max="6" width="16.77734375" customWidth="1"/>
    <col min="7" max="7" width="19.5546875" customWidth="1"/>
  </cols>
  <sheetData>
    <row r="1" spans="1:8" ht="15.75" thickBot="1">
      <c r="A1" s="2"/>
      <c r="B1" s="1475" t="str">
        <f>'Data Sheet'!A54</f>
        <v>Annual Report of Frontier Telephone of Rochester, Inc.                                                                                           For the period ending December 31, 2015</v>
      </c>
      <c r="C1" s="2"/>
      <c r="D1" s="2"/>
      <c r="E1" s="2"/>
      <c r="F1" s="2"/>
      <c r="G1" s="2"/>
      <c r="H1" s="2"/>
    </row>
    <row r="2" spans="1:8">
      <c r="A2" s="2"/>
      <c r="B2" s="236"/>
      <c r="C2" s="131"/>
      <c r="D2" s="131"/>
      <c r="E2" s="131"/>
      <c r="F2" s="131"/>
      <c r="G2" s="237"/>
      <c r="H2" s="2"/>
    </row>
    <row r="3" spans="1:8" ht="15.75">
      <c r="A3" s="2"/>
      <c r="B3" s="119" t="s">
        <v>1167</v>
      </c>
      <c r="C3" s="129"/>
      <c r="D3" s="395"/>
      <c r="E3" s="395"/>
      <c r="F3" s="395"/>
      <c r="G3" s="409"/>
      <c r="H3" s="2"/>
    </row>
    <row r="4" spans="1:8">
      <c r="A4" s="2"/>
      <c r="B4" s="241"/>
      <c r="C4" s="242"/>
      <c r="D4" s="242"/>
      <c r="E4" s="242"/>
      <c r="F4" s="242"/>
      <c r="G4" s="243"/>
      <c r="H4" s="2"/>
    </row>
    <row r="5" spans="1:8">
      <c r="A5" s="2"/>
      <c r="B5" s="124" t="s">
        <v>489</v>
      </c>
      <c r="C5" s="283"/>
      <c r="D5" s="284" t="s">
        <v>1168</v>
      </c>
      <c r="E5" s="285"/>
      <c r="F5" s="284" t="s">
        <v>1169</v>
      </c>
      <c r="G5" s="410" t="s">
        <v>1170</v>
      </c>
      <c r="H5" s="2"/>
    </row>
    <row r="6" spans="1:8">
      <c r="A6" s="2"/>
      <c r="B6" s="357" t="s">
        <v>501</v>
      </c>
      <c r="C6" s="286"/>
      <c r="D6" s="291" t="s">
        <v>226</v>
      </c>
      <c r="E6" s="289"/>
      <c r="F6" s="291" t="s">
        <v>227</v>
      </c>
      <c r="G6" s="411" t="s">
        <v>228</v>
      </c>
      <c r="H6" s="2"/>
    </row>
    <row r="7" spans="1:8">
      <c r="A7" s="2"/>
      <c r="B7" s="124"/>
      <c r="C7" s="283"/>
      <c r="D7" s="2" t="s">
        <v>1171</v>
      </c>
      <c r="E7" s="412"/>
      <c r="F7" s="381"/>
      <c r="G7" s="413"/>
      <c r="H7" s="2"/>
    </row>
    <row r="8" spans="1:8">
      <c r="A8" s="2"/>
      <c r="B8" s="124">
        <v>1</v>
      </c>
      <c r="C8" s="283"/>
      <c r="D8" s="2" t="s">
        <v>1172</v>
      </c>
      <c r="E8" s="414"/>
      <c r="F8" s="415" t="e">
        <f>Sch.12!H80</f>
        <v>#VALUE!</v>
      </c>
      <c r="G8" s="416">
        <v>-2709589.9799999893</v>
      </c>
      <c r="H8" s="2"/>
    </row>
    <row r="9" spans="1:8">
      <c r="A9" s="2"/>
      <c r="B9" s="124"/>
      <c r="C9" s="283"/>
      <c r="D9" s="2" t="s">
        <v>1173</v>
      </c>
      <c r="E9" s="412"/>
      <c r="F9" s="381"/>
      <c r="G9" s="413"/>
      <c r="H9" s="2"/>
    </row>
    <row r="10" spans="1:8">
      <c r="A10" s="2"/>
      <c r="B10" s="124"/>
      <c r="C10" s="283"/>
      <c r="D10" s="2" t="s">
        <v>1174</v>
      </c>
      <c r="E10" s="412"/>
      <c r="F10" s="381"/>
      <c r="G10" s="413"/>
      <c r="H10" s="2"/>
    </row>
    <row r="11" spans="1:8">
      <c r="A11" s="2"/>
      <c r="B11" s="124">
        <v>2</v>
      </c>
      <c r="C11" s="283"/>
      <c r="D11" s="2" t="s">
        <v>1175</v>
      </c>
      <c r="E11" s="412"/>
      <c r="F11" s="1071">
        <f>+Sch.11!G55</f>
        <v>33699536.690000057</v>
      </c>
      <c r="G11" s="417">
        <v>38798449.230000019</v>
      </c>
      <c r="H11" s="2"/>
    </row>
    <row r="12" spans="1:8">
      <c r="A12" s="2"/>
      <c r="B12" s="124">
        <v>3</v>
      </c>
      <c r="C12" s="283"/>
      <c r="D12" s="2" t="s">
        <v>1176</v>
      </c>
      <c r="E12" s="412"/>
      <c r="F12" s="1071">
        <f>+Sch.11!G56</f>
        <v>2842</v>
      </c>
      <c r="G12" s="417">
        <v>0</v>
      </c>
      <c r="H12" s="2"/>
    </row>
    <row r="13" spans="1:8">
      <c r="A13" s="2"/>
      <c r="B13" s="124">
        <v>4</v>
      </c>
      <c r="C13" s="283"/>
      <c r="D13" s="2" t="s">
        <v>1177</v>
      </c>
      <c r="E13" s="412"/>
      <c r="F13" s="1071">
        <f>+Sch.11!G100-Sch.11!G44</f>
        <v>20869687.589999974</v>
      </c>
      <c r="G13" s="417">
        <v>22544845.570000008</v>
      </c>
      <c r="H13" s="2"/>
    </row>
    <row r="14" spans="1:8">
      <c r="A14" s="2"/>
      <c r="B14" s="124">
        <v>5</v>
      </c>
      <c r="C14" s="283"/>
      <c r="D14" s="2" t="s">
        <v>1178</v>
      </c>
      <c r="E14" s="412"/>
      <c r="F14" s="384"/>
      <c r="G14" s="417"/>
      <c r="H14" s="2"/>
    </row>
    <row r="15" spans="1:8">
      <c r="A15" s="2"/>
      <c r="B15" s="124">
        <v>6</v>
      </c>
      <c r="C15" s="283"/>
      <c r="D15" s="2" t="s">
        <v>1179</v>
      </c>
      <c r="E15" s="412"/>
      <c r="F15" s="1072">
        <f>-Sch.11!G15+Sch.11!G16-Sch.11!G17-Sch.11!G18+Sch.11!G19</f>
        <v>-6679967.9000000004</v>
      </c>
      <c r="G15" s="417">
        <v>55041295.50999999</v>
      </c>
      <c r="H15" s="2"/>
    </row>
    <row r="16" spans="1:8">
      <c r="A16" s="2"/>
      <c r="B16" s="124"/>
      <c r="C16" s="283"/>
      <c r="D16" s="2" t="s">
        <v>1180</v>
      </c>
      <c r="E16" s="412"/>
      <c r="F16" s="384"/>
      <c r="G16" s="417"/>
      <c r="H16" s="2"/>
    </row>
    <row r="17" spans="1:9">
      <c r="A17" s="2"/>
      <c r="B17" s="124">
        <v>7</v>
      </c>
      <c r="C17" s="283"/>
      <c r="D17" s="2" t="s">
        <v>1181</v>
      </c>
      <c r="E17" s="412"/>
      <c r="F17" s="1071">
        <f>-Sch.11!G24</f>
        <v>133524.56999999995</v>
      </c>
      <c r="G17" s="417">
        <v>1149919.2600000002</v>
      </c>
      <c r="H17" s="2"/>
    </row>
    <row r="18" spans="1:9">
      <c r="A18" s="2"/>
      <c r="B18" s="124">
        <v>8</v>
      </c>
      <c r="C18" s="283"/>
      <c r="D18" s="2" t="s">
        <v>1182</v>
      </c>
      <c r="E18" s="412"/>
      <c r="F18" s="1071">
        <f>+Sch.11!G72+Sch.11!G73+Sch.11!G76+Sch.11!G77</f>
        <v>-4758784.0800000019</v>
      </c>
      <c r="G18" s="417">
        <v>-14985864.1</v>
      </c>
      <c r="H18" s="2"/>
    </row>
    <row r="19" spans="1:9">
      <c r="A19" s="2"/>
      <c r="B19" s="124"/>
      <c r="C19" s="283"/>
      <c r="D19" s="2" t="s">
        <v>1183</v>
      </c>
      <c r="E19" s="412"/>
      <c r="F19" s="384"/>
      <c r="G19" s="417"/>
      <c r="H19" s="2"/>
    </row>
    <row r="20" spans="1:9">
      <c r="A20" s="2"/>
      <c r="B20" s="124">
        <v>9</v>
      </c>
      <c r="C20" s="283"/>
      <c r="D20" s="2" t="s">
        <v>1184</v>
      </c>
      <c r="E20" s="412"/>
      <c r="F20" s="384"/>
      <c r="G20" s="417"/>
      <c r="H20" s="2"/>
    </row>
    <row r="21" spans="1:9">
      <c r="A21" s="2"/>
      <c r="B21" s="124">
        <v>10</v>
      </c>
      <c r="C21" s="283"/>
      <c r="D21" s="2" t="s">
        <v>1185</v>
      </c>
      <c r="E21" s="412"/>
      <c r="F21" s="1071">
        <f>+Sch.11!G81</f>
        <v>-924038.11999999988</v>
      </c>
      <c r="G21" s="417">
        <v>1334743.8299999998</v>
      </c>
      <c r="H21" s="2"/>
    </row>
    <row r="22" spans="1:9">
      <c r="A22" s="2"/>
      <c r="B22" s="124">
        <v>11</v>
      </c>
      <c r="C22" s="283"/>
      <c r="D22" s="2" t="s">
        <v>1186</v>
      </c>
      <c r="E22" s="412"/>
      <c r="F22" s="384"/>
      <c r="G22" s="417"/>
      <c r="H22" s="2"/>
    </row>
    <row r="23" spans="1:9">
      <c r="A23" s="2"/>
      <c r="B23" s="124">
        <v>12</v>
      </c>
      <c r="C23" s="283"/>
      <c r="D23" s="2" t="s">
        <v>1187</v>
      </c>
      <c r="E23" s="412"/>
      <c r="F23" s="384"/>
      <c r="G23" s="417"/>
      <c r="H23" s="2"/>
    </row>
    <row r="24" spans="1:9">
      <c r="A24" s="2"/>
      <c r="B24" s="124">
        <v>13</v>
      </c>
      <c r="C24" s="283"/>
      <c r="D24" s="2" t="s">
        <v>1188</v>
      </c>
      <c r="E24" s="412"/>
      <c r="F24" s="384"/>
      <c r="G24" s="417"/>
      <c r="H24" s="2"/>
    </row>
    <row r="25" spans="1:9">
      <c r="A25" s="2"/>
      <c r="B25" s="124"/>
      <c r="C25" s="283"/>
      <c r="D25" s="2" t="s">
        <v>1189</v>
      </c>
      <c r="E25" s="412"/>
      <c r="F25" s="384"/>
      <c r="G25" s="417"/>
      <c r="H25" s="2"/>
    </row>
    <row r="26" spans="1:9">
      <c r="A26" s="2"/>
      <c r="B26" s="124"/>
      <c r="C26" s="283"/>
      <c r="D26" s="2" t="s">
        <v>1190</v>
      </c>
      <c r="E26" s="412"/>
      <c r="F26" s="123"/>
      <c r="G26" s="418"/>
      <c r="H26" s="2"/>
    </row>
    <row r="27" spans="1:9">
      <c r="A27" s="2"/>
      <c r="B27" s="124">
        <v>14</v>
      </c>
      <c r="C27" s="283"/>
      <c r="D27" s="123" t="s">
        <v>1191</v>
      </c>
      <c r="E27" s="419"/>
      <c r="F27" s="1071">
        <f>-(SUM(Sch.11!G26:G29)+SUM(Sch.11!G40:G42))</f>
        <v>351511.85000000003</v>
      </c>
      <c r="G27" s="417">
        <v>788113.13000000035</v>
      </c>
      <c r="H27" s="2"/>
    </row>
    <row r="28" spans="1:9">
      <c r="A28" s="2"/>
      <c r="B28" s="124">
        <v>15</v>
      </c>
      <c r="C28" s="283"/>
      <c r="D28" s="123" t="s">
        <v>1192</v>
      </c>
      <c r="E28" s="419"/>
      <c r="F28" s="1078">
        <f>SUM(Sch.11!G84:G85)+Sch.11!G97+Sch.11!G102+Sch.11!G88+Sch.11!G91</f>
        <v>10810939.940000005</v>
      </c>
      <c r="G28" s="417">
        <v>9600404.2000000142</v>
      </c>
      <c r="H28" s="2"/>
      <c r="I28" s="1078"/>
    </row>
    <row r="29" spans="1:9">
      <c r="A29" s="2"/>
      <c r="B29" s="124">
        <v>16</v>
      </c>
      <c r="C29" s="283"/>
      <c r="D29" s="123"/>
      <c r="E29" s="419"/>
      <c r="F29" s="1079"/>
      <c r="G29" s="417"/>
      <c r="H29" s="2"/>
      <c r="I29" s="1079"/>
    </row>
    <row r="30" spans="1:9">
      <c r="A30" s="2"/>
      <c r="B30" s="124">
        <v>17</v>
      </c>
      <c r="C30" s="283"/>
      <c r="D30" s="2" t="s">
        <v>1193</v>
      </c>
      <c r="E30" s="412"/>
      <c r="F30" s="420">
        <f>SUM(F11:F29)</f>
        <v>53505252.540000044</v>
      </c>
      <c r="G30" s="421">
        <v>114271906.63000004</v>
      </c>
      <c r="H30" s="2"/>
    </row>
    <row r="31" spans="1:9">
      <c r="A31" s="2"/>
      <c r="B31" s="124">
        <v>18</v>
      </c>
      <c r="C31" s="283"/>
      <c r="D31" s="284" t="s">
        <v>1194</v>
      </c>
      <c r="E31" s="412"/>
      <c r="F31" s="420" t="e">
        <f>F8+F30</f>
        <v>#VALUE!</v>
      </c>
      <c r="G31" s="421">
        <v>111562316.65000005</v>
      </c>
      <c r="H31" s="2"/>
    </row>
    <row r="32" spans="1:9">
      <c r="A32" s="2"/>
      <c r="B32" s="124"/>
      <c r="C32" s="283"/>
      <c r="D32" s="2"/>
      <c r="E32" s="412"/>
      <c r="F32" s="381"/>
      <c r="G32" s="413"/>
      <c r="H32" s="2"/>
    </row>
    <row r="33" spans="1:8">
      <c r="A33" s="2"/>
      <c r="B33" s="124"/>
      <c r="C33" s="283"/>
      <c r="D33" s="2" t="s">
        <v>1195</v>
      </c>
      <c r="E33" s="412"/>
      <c r="F33" s="381"/>
      <c r="G33" s="413"/>
      <c r="H33" s="2"/>
    </row>
    <row r="34" spans="1:8">
      <c r="A34" s="2"/>
      <c r="B34" s="124"/>
      <c r="C34" s="283"/>
      <c r="D34" s="2" t="s">
        <v>1196</v>
      </c>
      <c r="E34" s="412"/>
      <c r="F34" s="384"/>
      <c r="G34" s="417"/>
      <c r="H34" s="2"/>
    </row>
    <row r="35" spans="1:8">
      <c r="A35" s="2"/>
      <c r="B35" s="124"/>
      <c r="C35" s="283"/>
      <c r="D35" s="2" t="s">
        <v>1197</v>
      </c>
      <c r="E35" s="412"/>
      <c r="F35" s="384"/>
      <c r="G35" s="417"/>
      <c r="H35" s="2"/>
    </row>
    <row r="36" spans="1:8">
      <c r="A36" s="2"/>
      <c r="B36" s="124">
        <v>19</v>
      </c>
      <c r="C36" s="283"/>
      <c r="D36" s="2" t="s">
        <v>1198</v>
      </c>
      <c r="E36" s="412"/>
      <c r="F36" s="1071">
        <f>-Sch.11!G47-Sch.11!G49-Sch.11!G52</f>
        <v>-17385274.91000019</v>
      </c>
      <c r="G36" s="417">
        <v>-14643967.879999809</v>
      </c>
      <c r="H36" s="2"/>
    </row>
    <row r="37" spans="1:8">
      <c r="A37" s="2"/>
      <c r="B37" s="124">
        <v>20</v>
      </c>
      <c r="C37" s="283"/>
      <c r="D37" s="2" t="s">
        <v>1199</v>
      </c>
      <c r="E37" s="412"/>
      <c r="F37" s="384"/>
      <c r="G37" s="417"/>
      <c r="H37" s="2"/>
    </row>
    <row r="38" spans="1:8">
      <c r="A38" s="2"/>
      <c r="B38" s="124">
        <v>21</v>
      </c>
      <c r="C38" s="283"/>
      <c r="D38" s="2" t="s">
        <v>1200</v>
      </c>
      <c r="E38" s="412"/>
      <c r="F38" s="384"/>
      <c r="G38" s="417"/>
      <c r="H38" s="2"/>
    </row>
    <row r="39" spans="1:8">
      <c r="A39" s="2"/>
      <c r="B39" s="124">
        <v>22</v>
      </c>
      <c r="C39" s="283"/>
      <c r="D39" s="2" t="s">
        <v>1201</v>
      </c>
      <c r="E39" s="412"/>
      <c r="F39" s="384"/>
      <c r="G39" s="417"/>
      <c r="H39" s="2"/>
    </row>
    <row r="40" spans="1:8">
      <c r="A40" s="2"/>
      <c r="B40" s="124"/>
      <c r="C40" s="283"/>
      <c r="D40" s="2" t="s">
        <v>1202</v>
      </c>
      <c r="E40" s="412"/>
      <c r="F40" s="384"/>
      <c r="G40" s="417"/>
      <c r="H40" s="2"/>
    </row>
    <row r="41" spans="1:8">
      <c r="A41" s="2"/>
      <c r="B41" s="124">
        <f>B39+1</f>
        <v>23</v>
      </c>
      <c r="C41" s="283"/>
      <c r="D41" s="2" t="s">
        <v>1203</v>
      </c>
      <c r="E41" s="412"/>
      <c r="F41" s="384"/>
      <c r="G41" s="417"/>
      <c r="H41" s="2"/>
    </row>
    <row r="42" spans="1:8">
      <c r="A42" s="2"/>
      <c r="B42" s="124">
        <f t="shared" ref="B42:B50" si="0">B41+1</f>
        <v>24</v>
      </c>
      <c r="C42" s="283"/>
      <c r="D42" s="2" t="s">
        <v>1204</v>
      </c>
      <c r="E42" s="412"/>
      <c r="F42" s="384"/>
      <c r="G42" s="417"/>
      <c r="H42" s="2"/>
    </row>
    <row r="43" spans="1:8">
      <c r="A43" s="2"/>
      <c r="B43" s="124">
        <f t="shared" si="0"/>
        <v>25</v>
      </c>
      <c r="C43" s="283"/>
      <c r="D43" s="2" t="s">
        <v>1205</v>
      </c>
      <c r="E43" s="412"/>
      <c r="F43" s="384"/>
      <c r="G43" s="417"/>
      <c r="H43" s="2"/>
    </row>
    <row r="44" spans="1:8">
      <c r="A44" s="2"/>
      <c r="B44" s="124">
        <f t="shared" si="0"/>
        <v>26</v>
      </c>
      <c r="C44" s="283"/>
      <c r="D44" s="2" t="s">
        <v>1206</v>
      </c>
      <c r="E44" s="412"/>
      <c r="F44" s="384"/>
      <c r="G44" s="417"/>
      <c r="H44" s="2"/>
    </row>
    <row r="45" spans="1:8">
      <c r="A45" s="2"/>
      <c r="B45" s="124">
        <f t="shared" si="0"/>
        <v>27</v>
      </c>
      <c r="C45" s="283"/>
      <c r="D45" s="2" t="s">
        <v>1207</v>
      </c>
      <c r="E45" s="412"/>
      <c r="F45" s="384"/>
      <c r="G45" s="417"/>
      <c r="H45" s="2"/>
    </row>
    <row r="46" spans="1:8">
      <c r="A46" s="2"/>
      <c r="B46" s="124">
        <f t="shared" si="0"/>
        <v>28</v>
      </c>
      <c r="C46" s="283"/>
      <c r="D46" s="2" t="s">
        <v>1208</v>
      </c>
      <c r="E46" s="412"/>
      <c r="F46" s="420">
        <f>SUM(F36:F45)</f>
        <v>-17385274.91000019</v>
      </c>
      <c r="G46" s="421">
        <v>-14643967.879999809</v>
      </c>
      <c r="H46" s="2"/>
    </row>
    <row r="47" spans="1:8">
      <c r="A47" s="2"/>
      <c r="B47" s="124">
        <f t="shared" si="0"/>
        <v>29</v>
      </c>
      <c r="C47" s="283"/>
      <c r="D47" s="2" t="s">
        <v>1209</v>
      </c>
      <c r="E47" s="412"/>
      <c r="F47" s="384"/>
      <c r="G47" s="417"/>
      <c r="H47" s="2"/>
    </row>
    <row r="48" spans="1:8">
      <c r="A48" s="2"/>
      <c r="B48" s="124">
        <f t="shared" si="0"/>
        <v>30</v>
      </c>
      <c r="C48" s="283"/>
      <c r="D48" s="2" t="s">
        <v>1210</v>
      </c>
      <c r="E48" s="412"/>
      <c r="F48" s="384"/>
      <c r="G48" s="417"/>
      <c r="H48" s="2"/>
    </row>
    <row r="49" spans="1:8">
      <c r="A49" s="2"/>
      <c r="B49" s="124">
        <f t="shared" si="0"/>
        <v>31</v>
      </c>
      <c r="C49" s="283"/>
      <c r="D49" s="2" t="s">
        <v>1211</v>
      </c>
      <c r="E49" s="412"/>
      <c r="F49" s="384"/>
      <c r="G49" s="417"/>
      <c r="H49" s="2"/>
    </row>
    <row r="50" spans="1:8">
      <c r="A50" s="2"/>
      <c r="B50" s="124">
        <f t="shared" si="0"/>
        <v>32</v>
      </c>
      <c r="C50" s="283"/>
      <c r="D50" s="2" t="s">
        <v>1212</v>
      </c>
      <c r="E50" s="412"/>
      <c r="F50" s="1071">
        <f>-Sch.11!G35</f>
        <v>-8648895.2300000191</v>
      </c>
      <c r="G50" s="417">
        <v>-96429889.229999959</v>
      </c>
      <c r="H50" s="2"/>
    </row>
    <row r="51" spans="1:8">
      <c r="A51" s="2"/>
      <c r="B51" s="124"/>
      <c r="C51" s="283"/>
      <c r="D51" s="2" t="s">
        <v>1213</v>
      </c>
      <c r="E51" s="412"/>
      <c r="F51" s="384"/>
      <c r="G51" s="417"/>
      <c r="H51" s="2"/>
    </row>
    <row r="52" spans="1:8">
      <c r="A52" s="2"/>
      <c r="B52" s="124">
        <v>33</v>
      </c>
      <c r="C52" s="283"/>
      <c r="D52" s="2" t="s">
        <v>1214</v>
      </c>
      <c r="E52" s="412"/>
      <c r="F52" s="384"/>
      <c r="G52" s="417"/>
      <c r="H52" s="2"/>
    </row>
    <row r="53" spans="1:8">
      <c r="A53" s="2"/>
      <c r="B53" s="124">
        <f>B52+1</f>
        <v>34</v>
      </c>
      <c r="C53" s="283"/>
      <c r="D53" s="2" t="s">
        <v>1215</v>
      </c>
      <c r="E53" s="412"/>
      <c r="F53" s="384"/>
      <c r="G53" s="417"/>
      <c r="H53" s="2"/>
    </row>
    <row r="54" spans="1:8">
      <c r="A54" s="2"/>
      <c r="B54" s="124">
        <f>B53+1</f>
        <v>35</v>
      </c>
      <c r="C54" s="283"/>
      <c r="D54" s="2" t="s">
        <v>1216</v>
      </c>
      <c r="E54" s="412"/>
      <c r="F54" s="384"/>
      <c r="G54" s="417"/>
      <c r="H54" s="2"/>
    </row>
    <row r="55" spans="1:8">
      <c r="A55" s="2"/>
      <c r="B55" s="124">
        <f>B54+1</f>
        <v>36</v>
      </c>
      <c r="C55" s="283"/>
      <c r="D55" s="2" t="s">
        <v>1217</v>
      </c>
      <c r="E55" s="412"/>
      <c r="F55" s="384"/>
      <c r="G55" s="417"/>
      <c r="H55" s="2"/>
    </row>
    <row r="56" spans="1:8">
      <c r="A56" s="2"/>
      <c r="B56" s="124"/>
      <c r="C56" s="283"/>
      <c r="D56" s="2" t="s">
        <v>1218</v>
      </c>
      <c r="E56" s="412"/>
      <c r="F56" s="384"/>
      <c r="G56" s="417"/>
      <c r="H56" s="2"/>
    </row>
    <row r="57" spans="1:8">
      <c r="A57" s="2"/>
      <c r="B57" s="124">
        <v>37</v>
      </c>
      <c r="C57" s="283"/>
      <c r="D57" s="123"/>
      <c r="E57" s="419"/>
      <c r="F57" s="384"/>
      <c r="G57" s="417"/>
      <c r="H57" s="2"/>
    </row>
    <row r="58" spans="1:8">
      <c r="A58" s="2"/>
      <c r="B58" s="124">
        <f>B57+1</f>
        <v>38</v>
      </c>
      <c r="C58" s="283"/>
      <c r="D58" s="123"/>
      <c r="E58" s="419"/>
      <c r="F58" s="384"/>
      <c r="G58" s="417"/>
      <c r="H58" s="2"/>
    </row>
    <row r="59" spans="1:8">
      <c r="A59" s="2"/>
      <c r="B59" s="124">
        <f>B58+1</f>
        <v>39</v>
      </c>
      <c r="C59" s="283"/>
      <c r="D59" s="2" t="s">
        <v>1219</v>
      </c>
      <c r="E59" s="412"/>
      <c r="F59" s="419"/>
      <c r="G59" s="387"/>
      <c r="H59" s="2"/>
    </row>
    <row r="60" spans="1:8" ht="15.75" thickBot="1">
      <c r="A60" s="2"/>
      <c r="B60" s="422">
        <f>B59+1</f>
        <v>40</v>
      </c>
      <c r="C60" s="389"/>
      <c r="D60" s="388" t="s">
        <v>1220</v>
      </c>
      <c r="E60" s="423"/>
      <c r="F60" s="424">
        <f>F46+SUM(F47:F59)</f>
        <v>-26034170.140000209</v>
      </c>
      <c r="G60" s="425">
        <v>-111073857.10999978</v>
      </c>
      <c r="H60" s="2"/>
    </row>
    <row r="61" spans="1:8">
      <c r="A61" s="2"/>
      <c r="B61" s="284" t="s">
        <v>436</v>
      </c>
      <c r="C61" s="2"/>
      <c r="D61" s="2"/>
      <c r="E61" s="381"/>
      <c r="F61" s="381"/>
      <c r="G61" s="381"/>
      <c r="H61" s="2"/>
    </row>
    <row r="62" spans="1:8">
      <c r="A62" s="129" t="s">
        <v>554</v>
      </c>
      <c r="B62" s="129"/>
      <c r="C62" s="129"/>
      <c r="D62" s="129"/>
      <c r="E62" s="129"/>
      <c r="F62" s="129"/>
      <c r="G62" s="129"/>
      <c r="H62" s="2"/>
    </row>
    <row r="63" spans="1:8">
      <c r="A63" s="2"/>
      <c r="B63" s="2"/>
      <c r="C63" s="2"/>
      <c r="D63" s="2"/>
      <c r="E63" s="2"/>
      <c r="F63" s="2"/>
      <c r="G63" s="2"/>
      <c r="H63" s="2"/>
    </row>
    <row r="64" spans="1:8" ht="15.75" thickBot="1">
      <c r="A64" s="2"/>
      <c r="B64" s="1475" t="str">
        <f>'Data Sheet'!A54</f>
        <v>Annual Report of Frontier Telephone of Rochester, Inc.                                                                                           For the period ending December 31, 2015</v>
      </c>
      <c r="C64" s="2"/>
      <c r="D64" s="2"/>
      <c r="E64" s="2"/>
      <c r="F64" s="2"/>
      <c r="G64" s="2"/>
      <c r="H64" s="2"/>
    </row>
    <row r="65" spans="1:8">
      <c r="A65" s="2"/>
      <c r="B65" s="236"/>
      <c r="C65" s="131"/>
      <c r="D65" s="131"/>
      <c r="E65" s="131"/>
      <c r="F65" s="131"/>
      <c r="G65" s="237"/>
      <c r="H65" s="2"/>
    </row>
    <row r="66" spans="1:8" ht="18">
      <c r="A66" s="2"/>
      <c r="B66" s="426"/>
      <c r="C66" s="134" t="s">
        <v>1221</v>
      </c>
      <c r="D66" s="129"/>
      <c r="E66" s="129"/>
      <c r="F66" s="129"/>
      <c r="G66" s="238"/>
      <c r="H66" s="2"/>
    </row>
    <row r="67" spans="1:8">
      <c r="A67" s="2"/>
      <c r="B67" s="241"/>
      <c r="C67" s="242"/>
      <c r="D67" s="242"/>
      <c r="E67" s="242"/>
      <c r="F67" s="242"/>
      <c r="G67" s="243"/>
      <c r="H67" s="2"/>
    </row>
    <row r="68" spans="1:8">
      <c r="A68" s="2"/>
      <c r="B68" s="427" t="s">
        <v>489</v>
      </c>
      <c r="C68" s="2"/>
      <c r="D68" s="284" t="s">
        <v>1168</v>
      </c>
      <c r="E68" s="285"/>
      <c r="F68" s="284" t="s">
        <v>1169</v>
      </c>
      <c r="G68" s="410" t="s">
        <v>1170</v>
      </c>
      <c r="H68" s="2"/>
    </row>
    <row r="69" spans="1:8">
      <c r="A69" s="2"/>
      <c r="B69" s="428" t="s">
        <v>501</v>
      </c>
      <c r="C69" s="242"/>
      <c r="D69" s="291" t="s">
        <v>226</v>
      </c>
      <c r="E69" s="289"/>
      <c r="F69" s="291" t="s">
        <v>227</v>
      </c>
      <c r="G69" s="411" t="s">
        <v>228</v>
      </c>
      <c r="H69" s="2"/>
    </row>
    <row r="70" spans="1:8">
      <c r="A70" s="2"/>
      <c r="B70" s="429"/>
      <c r="C70" s="2"/>
      <c r="D70" s="2" t="s">
        <v>1222</v>
      </c>
      <c r="E70" s="285"/>
      <c r="F70" s="384"/>
      <c r="G70" s="417"/>
      <c r="H70" s="2"/>
    </row>
    <row r="71" spans="1:8">
      <c r="A71" s="2"/>
      <c r="B71" s="429"/>
      <c r="C71" s="2"/>
      <c r="D71" s="2" t="s">
        <v>1223</v>
      </c>
      <c r="E71" s="285"/>
      <c r="F71" s="384"/>
      <c r="G71" s="417"/>
      <c r="H71" s="2"/>
    </row>
    <row r="72" spans="1:8">
      <c r="A72" s="2"/>
      <c r="B72" s="427">
        <v>41</v>
      </c>
      <c r="C72" s="2"/>
      <c r="D72" s="2" t="s">
        <v>1224</v>
      </c>
      <c r="E72" s="285"/>
      <c r="F72" s="384"/>
      <c r="G72" s="417"/>
      <c r="H72" s="2"/>
    </row>
    <row r="73" spans="1:8">
      <c r="A73" s="2"/>
      <c r="B73" s="427">
        <v>42</v>
      </c>
      <c r="C73" s="2"/>
      <c r="D73" s="2" t="s">
        <v>1225</v>
      </c>
      <c r="E73" s="285"/>
      <c r="F73" s="384"/>
      <c r="G73" s="417"/>
      <c r="H73" s="2"/>
    </row>
    <row r="74" spans="1:8">
      <c r="A74" s="2"/>
      <c r="B74" s="427">
        <v>43</v>
      </c>
      <c r="C74" s="2"/>
      <c r="D74" s="2" t="s">
        <v>1226</v>
      </c>
      <c r="E74" s="285"/>
      <c r="F74" s="384"/>
      <c r="G74" s="417"/>
      <c r="H74" s="2"/>
    </row>
    <row r="75" spans="1:8">
      <c r="A75" s="2"/>
      <c r="B75" s="427">
        <v>44</v>
      </c>
      <c r="C75" s="2"/>
      <c r="D75" s="2" t="s">
        <v>1227</v>
      </c>
      <c r="E75" s="285"/>
      <c r="F75" s="384"/>
      <c r="G75" s="417"/>
      <c r="H75" s="2"/>
    </row>
    <row r="76" spans="1:8">
      <c r="A76" s="2"/>
      <c r="B76" s="427">
        <v>45</v>
      </c>
      <c r="C76" s="2"/>
      <c r="D76" s="2" t="s">
        <v>1228</v>
      </c>
      <c r="E76" s="285"/>
      <c r="F76" s="384"/>
      <c r="G76" s="417"/>
      <c r="H76" s="2"/>
    </row>
    <row r="77" spans="1:8">
      <c r="A77" s="2"/>
      <c r="B77" s="427">
        <v>46</v>
      </c>
      <c r="C77" s="2"/>
      <c r="D77" s="2" t="s">
        <v>1229</v>
      </c>
      <c r="E77" s="285"/>
      <c r="F77" s="384"/>
      <c r="G77" s="417"/>
      <c r="H77" s="2"/>
    </row>
    <row r="78" spans="1:8">
      <c r="A78" s="2"/>
      <c r="B78" s="427"/>
      <c r="C78" s="2"/>
      <c r="D78" s="2" t="s">
        <v>1230</v>
      </c>
      <c r="E78" s="285"/>
      <c r="F78" s="384"/>
      <c r="G78" s="417"/>
      <c r="H78" s="2"/>
    </row>
    <row r="79" spans="1:8">
      <c r="A79" s="2"/>
      <c r="B79" s="427">
        <v>47</v>
      </c>
      <c r="C79" s="2"/>
      <c r="D79" s="2" t="s">
        <v>1224</v>
      </c>
      <c r="E79" s="285"/>
      <c r="F79" s="384"/>
      <c r="G79" s="417"/>
      <c r="H79" s="2"/>
    </row>
    <row r="80" spans="1:8">
      <c r="A80" s="2"/>
      <c r="B80" s="427">
        <v>48</v>
      </c>
      <c r="C80" s="2"/>
      <c r="D80" s="2" t="s">
        <v>1225</v>
      </c>
      <c r="E80" s="285"/>
      <c r="F80" s="384"/>
      <c r="G80" s="417"/>
      <c r="H80" s="2"/>
    </row>
    <row r="81" spans="1:8">
      <c r="A81" s="2"/>
      <c r="B81" s="427">
        <v>49</v>
      </c>
      <c r="C81" s="2"/>
      <c r="D81" s="2" t="s">
        <v>1226</v>
      </c>
      <c r="E81" s="285"/>
      <c r="F81" s="384"/>
      <c r="G81" s="417"/>
      <c r="H81" s="2"/>
    </row>
    <row r="82" spans="1:8">
      <c r="A82" s="2"/>
      <c r="B82" s="427"/>
      <c r="C82" s="2"/>
      <c r="D82" s="2" t="s">
        <v>1231</v>
      </c>
      <c r="E82" s="285"/>
      <c r="F82" s="384"/>
      <c r="G82" s="417"/>
      <c r="H82" s="2"/>
    </row>
    <row r="83" spans="1:8">
      <c r="A83" s="2"/>
      <c r="B83" s="427">
        <v>50</v>
      </c>
      <c r="C83" s="2"/>
      <c r="D83" s="2" t="s">
        <v>1224</v>
      </c>
      <c r="E83" s="285"/>
      <c r="F83" s="417">
        <v>-25000000</v>
      </c>
      <c r="G83" s="417"/>
      <c r="H83" s="2"/>
    </row>
    <row r="84" spans="1:8">
      <c r="A84" s="2"/>
      <c r="B84" s="427">
        <v>51</v>
      </c>
      <c r="C84" s="2"/>
      <c r="D84" s="2" t="s">
        <v>1225</v>
      </c>
      <c r="E84" s="285"/>
      <c r="F84" s="384"/>
      <c r="G84" s="417"/>
      <c r="H84" s="2"/>
    </row>
    <row r="85" spans="1:8">
      <c r="A85" s="2"/>
      <c r="B85" s="427"/>
      <c r="C85" s="2"/>
      <c r="D85" s="2" t="s">
        <v>1232</v>
      </c>
      <c r="E85" s="285"/>
      <c r="F85" s="384"/>
      <c r="G85" s="417"/>
      <c r="H85" s="2"/>
    </row>
    <row r="86" spans="1:8">
      <c r="A86" s="2"/>
      <c r="B86" s="427">
        <v>52</v>
      </c>
      <c r="C86" s="2"/>
      <c r="D86" s="123"/>
      <c r="E86" s="292"/>
      <c r="F86" s="384"/>
      <c r="G86" s="417"/>
      <c r="H86" s="2"/>
    </row>
    <row r="87" spans="1:8">
      <c r="A87" s="2"/>
      <c r="B87" s="427">
        <v>53</v>
      </c>
      <c r="C87" s="2"/>
      <c r="D87" s="123"/>
      <c r="E87" s="292"/>
      <c r="F87" s="384"/>
      <c r="G87" s="417"/>
      <c r="H87" s="2"/>
    </row>
    <row r="88" spans="1:8">
      <c r="A88" s="2"/>
      <c r="B88" s="427">
        <v>54</v>
      </c>
      <c r="C88" s="2"/>
      <c r="D88" s="123"/>
      <c r="E88" s="292"/>
      <c r="F88" s="384"/>
      <c r="G88" s="417"/>
      <c r="H88" s="2"/>
    </row>
    <row r="89" spans="1:8">
      <c r="A89" s="2"/>
      <c r="B89" s="427">
        <v>55</v>
      </c>
      <c r="C89" s="2"/>
      <c r="D89" s="123"/>
      <c r="E89" s="292"/>
      <c r="F89" s="384"/>
      <c r="G89" s="417"/>
      <c r="H89" s="2"/>
    </row>
    <row r="90" spans="1:8">
      <c r="A90" s="2"/>
      <c r="B90" s="427">
        <v>56</v>
      </c>
      <c r="C90" s="2"/>
      <c r="D90" s="123"/>
      <c r="E90" s="292"/>
      <c r="F90" s="384"/>
      <c r="G90" s="417"/>
      <c r="H90" s="2"/>
    </row>
    <row r="91" spans="1:8">
      <c r="A91" s="2"/>
      <c r="B91" s="427">
        <v>57</v>
      </c>
      <c r="C91" s="2"/>
      <c r="D91" s="123"/>
      <c r="E91" s="292"/>
      <c r="F91" s="384"/>
      <c r="G91" s="417"/>
      <c r="H91" s="2"/>
    </row>
    <row r="92" spans="1:8">
      <c r="A92" s="2"/>
      <c r="B92" s="427">
        <v>58</v>
      </c>
      <c r="C92" s="2"/>
      <c r="D92" s="2" t="s">
        <v>1233</v>
      </c>
      <c r="E92" s="285"/>
      <c r="F92" s="386"/>
      <c r="G92" s="430"/>
      <c r="H92" s="2"/>
    </row>
    <row r="93" spans="1:8">
      <c r="A93" s="2"/>
      <c r="B93" s="427">
        <f>B92+1</f>
        <v>59</v>
      </c>
      <c r="C93" s="2"/>
      <c r="D93" s="129" t="s">
        <v>1234</v>
      </c>
      <c r="E93" s="431"/>
      <c r="F93" s="378">
        <f>SUM(F72:F92)</f>
        <v>-25000000</v>
      </c>
      <c r="G93" s="432">
        <v>0</v>
      </c>
      <c r="H93" s="2"/>
    </row>
    <row r="94" spans="1:8">
      <c r="A94" s="2"/>
      <c r="B94" s="427">
        <f>B93+1</f>
        <v>60</v>
      </c>
      <c r="C94" s="2"/>
      <c r="D94" s="2" t="s">
        <v>1235</v>
      </c>
      <c r="E94" s="285"/>
      <c r="F94" s="378" t="e">
        <f>F31+F60+F93</f>
        <v>#VALUE!</v>
      </c>
      <c r="G94" s="432">
        <v>488459.54000027478</v>
      </c>
      <c r="H94" s="2"/>
    </row>
    <row r="95" spans="1:8">
      <c r="A95" s="2"/>
      <c r="B95" s="427">
        <f>B94+1</f>
        <v>61</v>
      </c>
      <c r="C95" s="2"/>
      <c r="D95" s="2" t="s">
        <v>1236</v>
      </c>
      <c r="E95" s="285"/>
      <c r="F95" s="378">
        <f>G96</f>
        <v>1812617.3799984008</v>
      </c>
      <c r="G95" s="430">
        <v>1324157.839998126</v>
      </c>
      <c r="H95" s="2"/>
    </row>
    <row r="96" spans="1:8">
      <c r="A96" s="2"/>
      <c r="B96" s="428">
        <f>B95+1</f>
        <v>62</v>
      </c>
      <c r="C96" s="242"/>
      <c r="D96" s="242" t="s">
        <v>1237</v>
      </c>
      <c r="E96" s="289"/>
      <c r="F96" s="415" t="e">
        <f>F94+F95</f>
        <v>#VALUE!</v>
      </c>
      <c r="G96" s="432">
        <v>1812617.3799984008</v>
      </c>
      <c r="H96" s="2"/>
    </row>
    <row r="97" spans="1:8">
      <c r="A97" s="2"/>
      <c r="B97" s="122"/>
      <c r="C97" s="2"/>
      <c r="D97" s="2"/>
      <c r="E97" s="2"/>
      <c r="F97" s="2"/>
      <c r="G97" s="240"/>
      <c r="H97" s="2"/>
    </row>
    <row r="98" spans="1:8">
      <c r="A98" s="2"/>
      <c r="B98" s="239" t="s">
        <v>1238</v>
      </c>
      <c r="C98" s="129"/>
      <c r="D98" s="129"/>
      <c r="E98" s="129"/>
      <c r="F98" s="129"/>
      <c r="G98" s="238"/>
      <c r="H98" s="2"/>
    </row>
    <row r="99" spans="1:8">
      <c r="A99" s="2"/>
      <c r="B99" s="239"/>
      <c r="C99" s="129"/>
      <c r="D99" s="129"/>
      <c r="E99" s="129"/>
      <c r="F99" s="129"/>
      <c r="G99" s="238"/>
      <c r="H99" s="2"/>
    </row>
    <row r="100" spans="1:8">
      <c r="A100" s="2"/>
      <c r="B100" s="122" t="s">
        <v>1239</v>
      </c>
      <c r="C100" s="2"/>
      <c r="D100" s="2"/>
      <c r="E100" s="2" t="s">
        <v>1240</v>
      </c>
      <c r="F100" s="129"/>
      <c r="G100" s="238"/>
      <c r="H100" s="2"/>
    </row>
    <row r="101" spans="1:8">
      <c r="A101" s="2"/>
      <c r="B101" s="122" t="s">
        <v>1241</v>
      </c>
      <c r="C101" s="2"/>
      <c r="D101" s="2"/>
      <c r="E101" s="2" t="s">
        <v>1242</v>
      </c>
      <c r="F101" s="2"/>
      <c r="G101" s="240"/>
      <c r="H101" s="2"/>
    </row>
    <row r="102" spans="1:8">
      <c r="A102" s="2"/>
      <c r="B102" s="122" t="s">
        <v>1243</v>
      </c>
      <c r="C102" s="2"/>
      <c r="D102" s="2"/>
      <c r="E102" s="2" t="s">
        <v>1244</v>
      </c>
      <c r="F102" s="2"/>
      <c r="G102" s="240"/>
      <c r="H102" s="2"/>
    </row>
    <row r="103" spans="1:8">
      <c r="A103" s="2"/>
      <c r="B103" s="122" t="s">
        <v>1245</v>
      </c>
      <c r="C103" s="2"/>
      <c r="D103" s="2"/>
      <c r="E103" s="2" t="s">
        <v>1246</v>
      </c>
      <c r="F103" s="2"/>
      <c r="G103" s="240"/>
      <c r="H103" s="2"/>
    </row>
    <row r="104" spans="1:8">
      <c r="A104" s="2"/>
      <c r="B104" s="122" t="s">
        <v>1247</v>
      </c>
      <c r="C104" s="2"/>
      <c r="D104" s="2"/>
      <c r="E104" s="2" t="s">
        <v>1248</v>
      </c>
      <c r="F104" s="2"/>
      <c r="G104" s="240"/>
      <c r="H104" s="2"/>
    </row>
    <row r="105" spans="1:8">
      <c r="A105" s="2"/>
      <c r="B105" s="122" t="s">
        <v>1249</v>
      </c>
      <c r="C105" s="2"/>
      <c r="D105" s="2"/>
      <c r="E105" s="2"/>
      <c r="F105" s="2"/>
      <c r="G105" s="240"/>
      <c r="H105" s="2"/>
    </row>
    <row r="106" spans="1:8">
      <c r="A106" s="2"/>
      <c r="B106" s="122"/>
      <c r="C106" s="2"/>
      <c r="D106" s="2"/>
      <c r="E106" s="2" t="s">
        <v>1250</v>
      </c>
      <c r="F106" s="2"/>
      <c r="G106" s="240"/>
      <c r="H106" s="2"/>
    </row>
    <row r="107" spans="1:8">
      <c r="A107" s="2"/>
      <c r="B107" s="122" t="s">
        <v>1251</v>
      </c>
      <c r="C107" s="2"/>
      <c r="D107" s="2"/>
      <c r="E107" s="2" t="s">
        <v>1252</v>
      </c>
      <c r="F107" s="2"/>
      <c r="G107" s="240"/>
      <c r="H107" s="2"/>
    </row>
    <row r="108" spans="1:8">
      <c r="A108" s="2"/>
      <c r="B108" s="122" t="s">
        <v>1253</v>
      </c>
      <c r="C108" s="2"/>
      <c r="D108" s="2"/>
      <c r="E108" s="2" t="s">
        <v>1254</v>
      </c>
      <c r="F108" s="2"/>
      <c r="G108" s="240"/>
      <c r="H108" s="2"/>
    </row>
    <row r="109" spans="1:8">
      <c r="A109" s="2"/>
      <c r="B109" s="122" t="s">
        <v>1255</v>
      </c>
      <c r="C109" s="2"/>
      <c r="D109" s="2"/>
      <c r="E109" s="2" t="s">
        <v>1256</v>
      </c>
      <c r="F109" s="2"/>
      <c r="G109" s="240"/>
      <c r="H109" s="2"/>
    </row>
    <row r="110" spans="1:8">
      <c r="A110" s="2"/>
      <c r="B110" s="122"/>
      <c r="C110" s="2"/>
      <c r="D110" s="2"/>
      <c r="E110" s="2" t="s">
        <v>1257</v>
      </c>
      <c r="F110" s="2"/>
      <c r="G110" s="240"/>
      <c r="H110" s="2"/>
    </row>
    <row r="111" spans="1:8">
      <c r="A111" s="2"/>
      <c r="B111" s="122" t="s">
        <v>1258</v>
      </c>
      <c r="C111" s="2"/>
      <c r="D111" s="2"/>
      <c r="E111" s="2" t="s">
        <v>1259</v>
      </c>
      <c r="F111" s="2"/>
      <c r="G111" s="240"/>
      <c r="H111" s="2"/>
    </row>
    <row r="112" spans="1:8">
      <c r="A112" s="2"/>
      <c r="B112" s="122" t="s">
        <v>1260</v>
      </c>
      <c r="C112" s="381"/>
      <c r="D112" s="2"/>
      <c r="E112" s="2" t="s">
        <v>1261</v>
      </c>
      <c r="F112" s="2"/>
      <c r="G112" s="240"/>
      <c r="H112" s="2"/>
    </row>
    <row r="113" spans="1:8">
      <c r="A113" s="2"/>
      <c r="B113" s="122" t="s">
        <v>1262</v>
      </c>
      <c r="C113" s="381"/>
      <c r="D113" s="2"/>
      <c r="E113" s="2" t="s">
        <v>1263</v>
      </c>
      <c r="F113" s="2"/>
      <c r="G113" s="240"/>
      <c r="H113" s="2"/>
    </row>
    <row r="114" spans="1:8">
      <c r="A114" s="2"/>
      <c r="B114" s="122" t="s">
        <v>1264</v>
      </c>
      <c r="C114" s="381"/>
      <c r="D114" s="2"/>
      <c r="E114" s="2" t="s">
        <v>1265</v>
      </c>
      <c r="F114" s="2"/>
      <c r="G114" s="240"/>
      <c r="H114" s="2"/>
    </row>
    <row r="115" spans="1:8">
      <c r="A115" s="2"/>
      <c r="B115" s="122" t="s">
        <v>1266</v>
      </c>
      <c r="C115" s="381"/>
      <c r="D115" s="2"/>
      <c r="E115" s="381"/>
      <c r="F115" s="2"/>
      <c r="G115" s="240"/>
      <c r="H115" s="2"/>
    </row>
    <row r="116" spans="1:8">
      <c r="A116" s="2"/>
      <c r="B116" s="244"/>
      <c r="C116" s="123"/>
      <c r="D116" s="123"/>
      <c r="E116" s="123"/>
      <c r="F116" s="123"/>
      <c r="G116" s="245"/>
      <c r="H116" s="2"/>
    </row>
    <row r="117" spans="1:8">
      <c r="A117" s="2"/>
      <c r="B117" s="244"/>
      <c r="C117" s="123"/>
      <c r="D117" s="123"/>
      <c r="E117" s="123"/>
      <c r="F117" s="384"/>
      <c r="G117" s="245"/>
      <c r="H117" s="2"/>
    </row>
    <row r="118" spans="1:8">
      <c r="A118" s="2"/>
      <c r="B118" s="244"/>
      <c r="C118" s="123"/>
      <c r="D118" s="123"/>
      <c r="E118" s="123"/>
      <c r="F118" s="123"/>
      <c r="G118" s="245"/>
      <c r="H118" s="2"/>
    </row>
    <row r="119" spans="1:8">
      <c r="A119" s="2"/>
      <c r="B119" s="244"/>
      <c r="C119" s="123"/>
      <c r="D119" s="123"/>
      <c r="E119" s="123"/>
      <c r="F119" s="123"/>
      <c r="G119" s="245"/>
      <c r="H119" s="2"/>
    </row>
    <row r="120" spans="1:8">
      <c r="A120" s="2"/>
      <c r="B120" s="244"/>
      <c r="C120" s="123"/>
      <c r="D120" s="123"/>
      <c r="E120" s="123"/>
      <c r="F120" s="123"/>
      <c r="G120" s="245"/>
      <c r="H120" s="2"/>
    </row>
    <row r="121" spans="1:8">
      <c r="A121" s="2"/>
      <c r="B121" s="244"/>
      <c r="C121" s="123"/>
      <c r="D121" s="123"/>
      <c r="E121" s="123"/>
      <c r="F121" s="123"/>
      <c r="G121" s="245"/>
      <c r="H121" s="2"/>
    </row>
    <row r="122" spans="1:8">
      <c r="A122" s="2"/>
      <c r="B122" s="244"/>
      <c r="C122" s="123"/>
      <c r="D122" s="123"/>
      <c r="E122" s="123"/>
      <c r="F122" s="384"/>
      <c r="G122" s="385"/>
      <c r="H122" s="2"/>
    </row>
    <row r="123" spans="1:8">
      <c r="A123" s="2"/>
      <c r="B123" s="244"/>
      <c r="C123" s="123"/>
      <c r="D123" s="123"/>
      <c r="E123" s="123"/>
      <c r="F123" s="384"/>
      <c r="G123" s="385"/>
      <c r="H123" s="2"/>
    </row>
    <row r="124" spans="1:8" ht="15.75" thickBot="1">
      <c r="A124" s="2"/>
      <c r="B124" s="246"/>
      <c r="C124" s="128"/>
      <c r="D124" s="128"/>
      <c r="E124" s="128"/>
      <c r="F124" s="128"/>
      <c r="G124" s="247"/>
      <c r="H124" s="2"/>
    </row>
    <row r="125" spans="1:8">
      <c r="A125" s="2"/>
      <c r="B125" s="2"/>
      <c r="C125" s="2"/>
      <c r="D125" s="2"/>
      <c r="E125" s="381"/>
      <c r="F125" s="381"/>
      <c r="G125" s="300" t="s">
        <v>436</v>
      </c>
      <c r="H125" s="2"/>
    </row>
    <row r="126" spans="1:8">
      <c r="A126" s="129" t="s">
        <v>555</v>
      </c>
      <c r="B126" s="129"/>
      <c r="C126" s="129"/>
      <c r="D126" s="129"/>
      <c r="E126" s="392"/>
      <c r="F126" s="392"/>
      <c r="G126" s="392"/>
      <c r="H126" s="2"/>
    </row>
    <row r="127" spans="1:8">
      <c r="A127" s="2"/>
      <c r="B127" s="129" t="s">
        <v>1267</v>
      </c>
      <c r="C127" s="129"/>
      <c r="D127" s="129"/>
      <c r="E127" s="129"/>
      <c r="F127" s="129"/>
      <c r="G127" s="129"/>
      <c r="H127" s="2"/>
    </row>
    <row r="128" spans="1:8">
      <c r="A128" s="2"/>
      <c r="B128" s="2"/>
      <c r="C128" s="2"/>
      <c r="D128" s="2"/>
      <c r="E128" s="2"/>
      <c r="F128" s="2"/>
      <c r="G128" s="2"/>
      <c r="H128" s="2"/>
    </row>
    <row r="129" spans="1:8" ht="15.75" thickBot="1">
      <c r="A129" s="2"/>
      <c r="B129" s="2"/>
      <c r="C129" s="2"/>
      <c r="D129" s="2"/>
      <c r="E129" s="2"/>
      <c r="F129" s="2"/>
      <c r="G129" s="2"/>
      <c r="H129" s="2"/>
    </row>
    <row r="130" spans="1:8">
      <c r="A130" s="2"/>
      <c r="B130" s="236"/>
      <c r="C130" s="131"/>
      <c r="D130" s="131"/>
      <c r="E130" s="131"/>
      <c r="F130" s="131"/>
      <c r="G130" s="237"/>
      <c r="H130" s="2"/>
    </row>
    <row r="131" spans="1:8" ht="15.75">
      <c r="A131" s="2"/>
      <c r="B131" s="119" t="s">
        <v>1167</v>
      </c>
      <c r="C131" s="129"/>
      <c r="D131" s="395"/>
      <c r="E131" s="395"/>
      <c r="F131" s="395"/>
      <c r="G131" s="409"/>
      <c r="H131" s="2"/>
    </row>
    <row r="132" spans="1:8">
      <c r="A132" s="2"/>
      <c r="B132" s="241"/>
      <c r="C132" s="242"/>
      <c r="D132" s="242"/>
      <c r="E132" s="242"/>
      <c r="F132" s="242"/>
      <c r="G132" s="243"/>
      <c r="H132" s="2"/>
    </row>
    <row r="133" spans="1:8">
      <c r="A133" s="2"/>
      <c r="B133" s="124" t="s">
        <v>489</v>
      </c>
      <c r="C133" s="283"/>
      <c r="D133" s="284" t="s">
        <v>1168</v>
      </c>
      <c r="E133" s="285"/>
      <c r="F133" s="284" t="s">
        <v>1169</v>
      </c>
      <c r="G133" s="410" t="s">
        <v>1170</v>
      </c>
      <c r="H133" s="2"/>
    </row>
    <row r="134" spans="1:8">
      <c r="A134" s="2"/>
      <c r="B134" s="357" t="s">
        <v>501</v>
      </c>
      <c r="C134" s="286"/>
      <c r="D134" s="291" t="s">
        <v>226</v>
      </c>
      <c r="E134" s="289"/>
      <c r="F134" s="291" t="s">
        <v>227</v>
      </c>
      <c r="G134" s="411" t="s">
        <v>228</v>
      </c>
      <c r="H134" s="2"/>
    </row>
    <row r="135" spans="1:8">
      <c r="A135" s="2"/>
      <c r="B135" s="433"/>
      <c r="C135" s="434"/>
      <c r="D135" s="123"/>
      <c r="E135" s="419"/>
      <c r="F135" s="384"/>
      <c r="G135" s="417"/>
      <c r="H135" s="2"/>
    </row>
    <row r="136" spans="1:8">
      <c r="A136" s="2"/>
      <c r="B136" s="433"/>
      <c r="C136" s="434"/>
      <c r="D136" s="123"/>
      <c r="E136" s="435"/>
      <c r="F136" s="436"/>
      <c r="G136" s="437"/>
      <c r="H136" s="2"/>
    </row>
    <row r="137" spans="1:8">
      <c r="A137" s="2"/>
      <c r="B137" s="433"/>
      <c r="C137" s="434"/>
      <c r="D137" s="123"/>
      <c r="E137" s="419"/>
      <c r="F137" s="384"/>
      <c r="G137" s="417"/>
      <c r="H137" s="2"/>
    </row>
    <row r="138" spans="1:8">
      <c r="A138" s="2"/>
      <c r="B138" s="433"/>
      <c r="C138" s="434"/>
      <c r="D138" s="123"/>
      <c r="E138" s="419"/>
      <c r="F138" s="384"/>
      <c r="G138" s="417"/>
      <c r="H138" s="2"/>
    </row>
    <row r="139" spans="1:8">
      <c r="A139" s="2"/>
      <c r="B139" s="433"/>
      <c r="C139" s="434"/>
      <c r="D139" s="123"/>
      <c r="E139" s="419"/>
      <c r="F139" s="384"/>
      <c r="G139" s="417"/>
      <c r="H139" s="2"/>
    </row>
    <row r="140" spans="1:8">
      <c r="A140" s="2"/>
      <c r="B140" s="433"/>
      <c r="C140" s="434"/>
      <c r="D140" s="123"/>
      <c r="E140" s="419"/>
      <c r="F140" s="384"/>
      <c r="G140" s="417"/>
      <c r="H140" s="2"/>
    </row>
    <row r="141" spans="1:8">
      <c r="A141" s="2"/>
      <c r="B141" s="433"/>
      <c r="C141" s="434"/>
      <c r="D141" s="123"/>
      <c r="E141" s="419"/>
      <c r="F141" s="384"/>
      <c r="G141" s="417"/>
      <c r="H141" s="2"/>
    </row>
    <row r="142" spans="1:8">
      <c r="A142" s="2"/>
      <c r="B142" s="433"/>
      <c r="C142" s="434"/>
      <c r="D142" s="123"/>
      <c r="E142" s="419"/>
      <c r="F142" s="384"/>
      <c r="G142" s="417"/>
      <c r="H142" s="2"/>
    </row>
    <row r="143" spans="1:8">
      <c r="A143" s="2"/>
      <c r="B143" s="433"/>
      <c r="C143" s="434"/>
      <c r="D143" s="123"/>
      <c r="E143" s="419"/>
      <c r="F143" s="384"/>
      <c r="G143" s="417"/>
      <c r="H143" s="2"/>
    </row>
    <row r="144" spans="1:8">
      <c r="A144" s="2"/>
      <c r="B144" s="433"/>
      <c r="C144" s="434"/>
      <c r="D144" s="123"/>
      <c r="E144" s="419"/>
      <c r="F144" s="384"/>
      <c r="G144" s="417"/>
      <c r="H144" s="2"/>
    </row>
    <row r="145" spans="1:8">
      <c r="A145" s="2"/>
      <c r="B145" s="433"/>
      <c r="C145" s="434"/>
      <c r="D145" s="123"/>
      <c r="E145" s="419"/>
      <c r="F145" s="384"/>
      <c r="G145" s="417"/>
      <c r="H145" s="2"/>
    </row>
    <row r="146" spans="1:8">
      <c r="A146" s="2"/>
      <c r="B146" s="433"/>
      <c r="C146" s="434"/>
      <c r="D146" s="123"/>
      <c r="E146" s="419"/>
      <c r="F146" s="384"/>
      <c r="G146" s="417"/>
      <c r="H146" s="2"/>
    </row>
    <row r="147" spans="1:8">
      <c r="A147" s="2"/>
      <c r="B147" s="433"/>
      <c r="C147" s="434"/>
      <c r="D147" s="123"/>
      <c r="E147" s="419"/>
      <c r="F147" s="384"/>
      <c r="G147" s="417"/>
      <c r="H147" s="2"/>
    </row>
    <row r="148" spans="1:8">
      <c r="A148" s="2"/>
      <c r="B148" s="433"/>
      <c r="C148" s="434"/>
      <c r="D148" s="123"/>
      <c r="E148" s="419"/>
      <c r="F148" s="384"/>
      <c r="G148" s="417"/>
      <c r="H148" s="2"/>
    </row>
    <row r="149" spans="1:8">
      <c r="A149" s="2"/>
      <c r="B149" s="433"/>
      <c r="C149" s="434"/>
      <c r="D149" s="123"/>
      <c r="E149" s="419"/>
      <c r="F149" s="384"/>
      <c r="G149" s="417"/>
      <c r="H149" s="2"/>
    </row>
    <row r="150" spans="1:8">
      <c r="A150" s="2"/>
      <c r="B150" s="433"/>
      <c r="C150" s="434"/>
      <c r="D150" s="123"/>
      <c r="E150" s="419"/>
      <c r="F150" s="384"/>
      <c r="G150" s="417"/>
      <c r="H150" s="2"/>
    </row>
    <row r="151" spans="1:8">
      <c r="A151" s="2"/>
      <c r="B151" s="433"/>
      <c r="C151" s="434"/>
      <c r="D151" s="123"/>
      <c r="E151" s="419"/>
      <c r="F151" s="384"/>
      <c r="G151" s="417"/>
      <c r="H151" s="2"/>
    </row>
    <row r="152" spans="1:8">
      <c r="A152" s="2"/>
      <c r="B152" s="433"/>
      <c r="C152" s="434"/>
      <c r="D152" s="123"/>
      <c r="E152" s="419"/>
      <c r="F152" s="384"/>
      <c r="G152" s="417"/>
      <c r="H152" s="2"/>
    </row>
    <row r="153" spans="1:8">
      <c r="A153" s="2"/>
      <c r="B153" s="433"/>
      <c r="C153" s="434"/>
      <c r="D153" s="123"/>
      <c r="E153" s="419"/>
      <c r="F153" s="384"/>
      <c r="G153" s="417"/>
      <c r="H153" s="2"/>
    </row>
    <row r="154" spans="1:8">
      <c r="A154" s="2"/>
      <c r="B154" s="433"/>
      <c r="C154" s="434"/>
      <c r="D154" s="123"/>
      <c r="E154" s="419"/>
      <c r="F154" s="123"/>
      <c r="G154" s="418"/>
      <c r="H154" s="2"/>
    </row>
    <row r="155" spans="1:8">
      <c r="A155" s="2"/>
      <c r="B155" s="433"/>
      <c r="C155" s="434"/>
      <c r="D155" s="123"/>
      <c r="E155" s="419"/>
      <c r="F155" s="384"/>
      <c r="G155" s="417"/>
      <c r="H155" s="2"/>
    </row>
    <row r="156" spans="1:8">
      <c r="A156" s="2"/>
      <c r="B156" s="433"/>
      <c r="C156" s="434"/>
      <c r="D156" s="123"/>
      <c r="E156" s="419"/>
      <c r="F156" s="384"/>
      <c r="G156" s="417"/>
      <c r="H156" s="2"/>
    </row>
    <row r="157" spans="1:8">
      <c r="A157" s="2"/>
      <c r="B157" s="433"/>
      <c r="C157" s="434"/>
      <c r="D157" s="123"/>
      <c r="E157" s="419"/>
      <c r="F157" s="384"/>
      <c r="G157" s="417"/>
      <c r="H157" s="2"/>
    </row>
    <row r="158" spans="1:8">
      <c r="A158" s="2"/>
      <c r="B158" s="433"/>
      <c r="C158" s="434"/>
      <c r="D158" s="123"/>
      <c r="E158" s="419"/>
      <c r="F158" s="419"/>
      <c r="G158" s="385"/>
      <c r="H158" s="2"/>
    </row>
    <row r="159" spans="1:8">
      <c r="A159" s="2"/>
      <c r="B159" s="433"/>
      <c r="C159" s="434"/>
      <c r="D159" s="123"/>
      <c r="E159" s="419"/>
      <c r="F159" s="419"/>
      <c r="G159" s="385"/>
      <c r="H159" s="2"/>
    </row>
    <row r="160" spans="1:8">
      <c r="A160" s="2"/>
      <c r="B160" s="433"/>
      <c r="C160" s="434"/>
      <c r="D160" s="123"/>
      <c r="E160" s="419"/>
      <c r="F160" s="384"/>
      <c r="G160" s="417"/>
      <c r="H160" s="2"/>
    </row>
    <row r="161" spans="1:8">
      <c r="A161" s="2"/>
      <c r="B161" s="433"/>
      <c r="C161" s="434"/>
      <c r="D161" s="123"/>
      <c r="E161" s="419"/>
      <c r="F161" s="384"/>
      <c r="G161" s="417"/>
      <c r="H161" s="2"/>
    </row>
    <row r="162" spans="1:8">
      <c r="A162" s="2"/>
      <c r="B162" s="433"/>
      <c r="C162" s="434"/>
      <c r="D162" s="123"/>
      <c r="E162" s="419"/>
      <c r="F162" s="384"/>
      <c r="G162" s="417"/>
      <c r="H162" s="2"/>
    </row>
    <row r="163" spans="1:8">
      <c r="A163" s="2"/>
      <c r="B163" s="433"/>
      <c r="C163" s="434"/>
      <c r="D163" s="123"/>
      <c r="E163" s="419"/>
      <c r="F163" s="384"/>
      <c r="G163" s="417"/>
      <c r="H163" s="2"/>
    </row>
    <row r="164" spans="1:8">
      <c r="A164" s="2"/>
      <c r="B164" s="433"/>
      <c r="C164" s="434"/>
      <c r="D164" s="123"/>
      <c r="E164" s="419"/>
      <c r="F164" s="384"/>
      <c r="G164" s="417"/>
      <c r="H164" s="2"/>
    </row>
    <row r="165" spans="1:8">
      <c r="A165" s="2"/>
      <c r="B165" s="433"/>
      <c r="C165" s="434"/>
      <c r="D165" s="123"/>
      <c r="E165" s="419"/>
      <c r="F165" s="384"/>
      <c r="G165" s="417"/>
      <c r="H165" s="2"/>
    </row>
    <row r="166" spans="1:8">
      <c r="A166" s="2"/>
      <c r="B166" s="433"/>
      <c r="C166" s="434"/>
      <c r="D166" s="123"/>
      <c r="E166" s="419"/>
      <c r="F166" s="384"/>
      <c r="G166" s="417"/>
      <c r="H166" s="2"/>
    </row>
    <row r="167" spans="1:8">
      <c r="A167" s="2"/>
      <c r="B167" s="433"/>
      <c r="C167" s="434"/>
      <c r="D167" s="123"/>
      <c r="E167" s="419"/>
      <c r="F167" s="384"/>
      <c r="G167" s="417"/>
      <c r="H167" s="2"/>
    </row>
    <row r="168" spans="1:8">
      <c r="A168" s="2"/>
      <c r="B168" s="433"/>
      <c r="C168" s="434"/>
      <c r="D168" s="123"/>
      <c r="E168" s="419"/>
      <c r="F168" s="384"/>
      <c r="G168" s="417"/>
      <c r="H168" s="2"/>
    </row>
    <row r="169" spans="1:8">
      <c r="A169" s="2"/>
      <c r="B169" s="433"/>
      <c r="C169" s="434"/>
      <c r="D169" s="123"/>
      <c r="E169" s="419"/>
      <c r="F169" s="384"/>
      <c r="G169" s="417"/>
      <c r="H169" s="2"/>
    </row>
    <row r="170" spans="1:8">
      <c r="A170" s="2"/>
      <c r="B170" s="433"/>
      <c r="C170" s="434"/>
      <c r="D170" s="123"/>
      <c r="E170" s="419"/>
      <c r="F170" s="384"/>
      <c r="G170" s="417"/>
      <c r="H170" s="2"/>
    </row>
    <row r="171" spans="1:8">
      <c r="A171" s="2"/>
      <c r="B171" s="433"/>
      <c r="C171" s="434"/>
      <c r="D171" s="123"/>
      <c r="E171" s="419"/>
      <c r="F171" s="384"/>
      <c r="G171" s="417"/>
      <c r="H171" s="2"/>
    </row>
    <row r="172" spans="1:8">
      <c r="A172" s="2"/>
      <c r="B172" s="433"/>
      <c r="C172" s="434"/>
      <c r="D172" s="123"/>
      <c r="E172" s="419"/>
      <c r="F172" s="384"/>
      <c r="G172" s="417"/>
      <c r="H172" s="2"/>
    </row>
    <row r="173" spans="1:8">
      <c r="A173" s="2"/>
      <c r="B173" s="433"/>
      <c r="C173" s="434"/>
      <c r="D173" s="123"/>
      <c r="E173" s="419"/>
      <c r="F173" s="384"/>
      <c r="G173" s="417"/>
      <c r="H173" s="2"/>
    </row>
    <row r="174" spans="1:8">
      <c r="A174" s="2"/>
      <c r="B174" s="433"/>
      <c r="C174" s="434"/>
      <c r="D174" s="123"/>
      <c r="E174" s="419"/>
      <c r="F174" s="419"/>
      <c r="G174" s="385"/>
      <c r="H174" s="2"/>
    </row>
    <row r="175" spans="1:8">
      <c r="A175" s="2"/>
      <c r="B175" s="433"/>
      <c r="C175" s="434"/>
      <c r="D175" s="123"/>
      <c r="E175" s="419"/>
      <c r="F175" s="384"/>
      <c r="G175" s="417"/>
      <c r="H175" s="2"/>
    </row>
    <row r="176" spans="1:8">
      <c r="A176" s="2"/>
      <c r="B176" s="433"/>
      <c r="C176" s="434"/>
      <c r="D176" s="123"/>
      <c r="E176" s="419"/>
      <c r="F176" s="384"/>
      <c r="G176" s="417"/>
      <c r="H176" s="2"/>
    </row>
    <row r="177" spans="1:8">
      <c r="A177" s="2"/>
      <c r="B177" s="433"/>
      <c r="C177" s="434"/>
      <c r="D177" s="123"/>
      <c r="E177" s="419"/>
      <c r="F177" s="384"/>
      <c r="G177" s="417"/>
      <c r="H177" s="2"/>
    </row>
    <row r="178" spans="1:8">
      <c r="A178" s="2"/>
      <c r="B178" s="433"/>
      <c r="C178" s="434"/>
      <c r="D178" s="123"/>
      <c r="E178" s="419"/>
      <c r="F178" s="384"/>
      <c r="G178" s="417"/>
      <c r="H178" s="2"/>
    </row>
    <row r="179" spans="1:8">
      <c r="A179" s="2"/>
      <c r="B179" s="433"/>
      <c r="C179" s="434"/>
      <c r="D179" s="123"/>
      <c r="E179" s="419"/>
      <c r="F179" s="384"/>
      <c r="G179" s="417"/>
      <c r="H179" s="2"/>
    </row>
    <row r="180" spans="1:8">
      <c r="A180" s="2"/>
      <c r="B180" s="433"/>
      <c r="C180" s="434"/>
      <c r="D180" s="123"/>
      <c r="E180" s="419"/>
      <c r="F180" s="384"/>
      <c r="G180" s="417"/>
      <c r="H180" s="2"/>
    </row>
    <row r="181" spans="1:8">
      <c r="A181" s="2"/>
      <c r="B181" s="433"/>
      <c r="C181" s="434"/>
      <c r="D181" s="123"/>
      <c r="E181" s="419"/>
      <c r="F181" s="384"/>
      <c r="G181" s="417"/>
      <c r="H181" s="2"/>
    </row>
    <row r="182" spans="1:8">
      <c r="A182" s="2"/>
      <c r="B182" s="433"/>
      <c r="C182" s="434"/>
      <c r="D182" s="123"/>
      <c r="E182" s="419"/>
      <c r="F182" s="384"/>
      <c r="G182" s="417"/>
      <c r="H182" s="2"/>
    </row>
    <row r="183" spans="1:8">
      <c r="A183" s="2"/>
      <c r="B183" s="433"/>
      <c r="C183" s="434"/>
      <c r="D183" s="123"/>
      <c r="E183" s="419"/>
      <c r="F183" s="384"/>
      <c r="G183" s="417"/>
      <c r="H183" s="2"/>
    </row>
    <row r="184" spans="1:8">
      <c r="A184" s="2"/>
      <c r="B184" s="433"/>
      <c r="C184" s="434"/>
      <c r="D184" s="123"/>
      <c r="E184" s="419"/>
      <c r="F184" s="384"/>
      <c r="G184" s="417"/>
      <c r="H184" s="2"/>
    </row>
    <row r="185" spans="1:8">
      <c r="A185" s="2"/>
      <c r="B185" s="433"/>
      <c r="C185" s="434"/>
      <c r="D185" s="123"/>
      <c r="E185" s="419"/>
      <c r="F185" s="384"/>
      <c r="G185" s="417"/>
      <c r="H185" s="2"/>
    </row>
    <row r="186" spans="1:8">
      <c r="A186" s="2"/>
      <c r="B186" s="433"/>
      <c r="C186" s="434"/>
      <c r="D186" s="123"/>
      <c r="E186" s="419"/>
      <c r="F186" s="384"/>
      <c r="G186" s="417"/>
      <c r="H186" s="2"/>
    </row>
    <row r="187" spans="1:8">
      <c r="A187" s="2"/>
      <c r="B187" s="433"/>
      <c r="C187" s="434"/>
      <c r="D187" s="123"/>
      <c r="E187" s="419"/>
      <c r="F187" s="419"/>
      <c r="G187" s="385"/>
      <c r="H187" s="2"/>
    </row>
    <row r="188" spans="1:8" ht="15.75" thickBot="1">
      <c r="A188" s="2"/>
      <c r="B188" s="438"/>
      <c r="C188" s="439"/>
      <c r="D188" s="440"/>
      <c r="E188" s="441"/>
      <c r="F188" s="441"/>
      <c r="G188" s="442"/>
      <c r="H188" s="2"/>
    </row>
    <row r="189" spans="1:8">
      <c r="A189" s="2"/>
      <c r="B189" s="129" t="s">
        <v>1268</v>
      </c>
      <c r="C189" s="443"/>
      <c r="D189" s="443"/>
      <c r="E189" s="443"/>
      <c r="F189" s="443"/>
      <c r="G189" s="443"/>
      <c r="H189" s="2"/>
    </row>
    <row r="190" spans="1:8">
      <c r="A190" s="2"/>
      <c r="B190" s="2"/>
      <c r="C190" s="123"/>
      <c r="D190" s="123"/>
      <c r="E190" s="123"/>
      <c r="F190" s="123"/>
      <c r="G190" s="123"/>
      <c r="H190" s="2"/>
    </row>
    <row r="191" spans="1:8">
      <c r="A191" s="2"/>
      <c r="B191" s="2"/>
      <c r="C191" s="123"/>
      <c r="D191" s="123" t="s">
        <v>571</v>
      </c>
      <c r="E191" s="123"/>
      <c r="F191" s="123"/>
      <c r="G191" s="123"/>
      <c r="H191" s="2"/>
    </row>
    <row r="192" spans="1:8">
      <c r="A192" s="2"/>
      <c r="B192" s="2"/>
      <c r="C192" s="123"/>
      <c r="D192" s="123"/>
      <c r="E192" s="123"/>
      <c r="F192" s="123"/>
      <c r="G192" s="123"/>
      <c r="H192" s="2"/>
    </row>
    <row r="193" spans="1:8">
      <c r="A193" s="2"/>
      <c r="B193" s="2"/>
      <c r="C193" s="123"/>
      <c r="D193" s="123"/>
      <c r="E193" s="123"/>
      <c r="F193" s="123"/>
      <c r="G193" s="123"/>
      <c r="H193" s="2"/>
    </row>
    <row r="194" spans="1:8">
      <c r="A194" s="2"/>
      <c r="B194" s="2"/>
      <c r="C194" s="123"/>
      <c r="D194" s="123"/>
      <c r="E194" s="123"/>
      <c r="F194" s="123"/>
      <c r="G194" s="123"/>
      <c r="H194" s="2"/>
    </row>
    <row r="195" spans="1:8">
      <c r="A195" s="2"/>
      <c r="B195" s="2"/>
      <c r="C195" s="123"/>
      <c r="D195" s="123"/>
      <c r="E195" s="123"/>
      <c r="F195" s="123"/>
      <c r="G195" s="123"/>
      <c r="H195" s="2"/>
    </row>
    <row r="196" spans="1:8">
      <c r="A196" s="2"/>
      <c r="B196" s="2"/>
      <c r="C196" s="123"/>
      <c r="D196" s="123"/>
      <c r="E196" s="123"/>
      <c r="F196" s="123"/>
      <c r="G196" s="123"/>
      <c r="H196" s="2"/>
    </row>
    <row r="197" spans="1:8">
      <c r="A197" s="2"/>
      <c r="B197" s="2"/>
      <c r="C197" s="123"/>
      <c r="D197" s="123"/>
      <c r="E197" s="123"/>
      <c r="F197" s="123"/>
      <c r="G197" s="123"/>
      <c r="H197" s="2"/>
    </row>
    <row r="198" spans="1:8">
      <c r="A198" s="2"/>
      <c r="B198" s="2"/>
      <c r="C198" s="123"/>
      <c r="D198" s="123"/>
      <c r="E198" s="123"/>
      <c r="F198" s="123"/>
      <c r="G198" s="123"/>
      <c r="H198" s="2"/>
    </row>
    <row r="199" spans="1:8">
      <c r="A199" s="2"/>
      <c r="B199" s="2"/>
      <c r="C199" s="123"/>
      <c r="D199" s="123"/>
      <c r="E199" s="123"/>
      <c r="F199" s="123"/>
      <c r="G199" s="123"/>
      <c r="H199" s="2"/>
    </row>
    <row r="200" spans="1:8">
      <c r="A200" s="2"/>
      <c r="B200" s="2"/>
      <c r="C200" s="123"/>
      <c r="D200" s="123"/>
      <c r="E200" s="123"/>
      <c r="F200" s="123"/>
      <c r="G200" s="123"/>
      <c r="H200" s="2"/>
    </row>
    <row r="201" spans="1:8">
      <c r="A201" s="2"/>
      <c r="B201" s="2"/>
      <c r="C201" s="123"/>
      <c r="D201" s="123"/>
      <c r="E201" s="123"/>
      <c r="F201" s="123"/>
      <c r="G201" s="123"/>
      <c r="H201" s="2"/>
    </row>
    <row r="202" spans="1:8">
      <c r="A202" s="2"/>
      <c r="B202" s="2"/>
      <c r="C202" s="123"/>
      <c r="D202" s="123"/>
      <c r="E202" s="123"/>
      <c r="F202" s="123"/>
      <c r="G202" s="123"/>
      <c r="H202" s="2"/>
    </row>
    <row r="203" spans="1:8">
      <c r="A203" s="2"/>
      <c r="B203" s="2"/>
      <c r="C203" s="123"/>
      <c r="D203" s="123"/>
      <c r="E203" s="123"/>
      <c r="F203" s="123"/>
      <c r="G203" s="123"/>
      <c r="H203" s="2"/>
    </row>
    <row r="204" spans="1:8">
      <c r="A204" s="2"/>
      <c r="B204" s="2"/>
      <c r="C204" s="123"/>
      <c r="D204" s="123"/>
      <c r="E204" s="123"/>
      <c r="F204" s="123"/>
      <c r="G204" s="123"/>
      <c r="H204" s="2"/>
    </row>
    <row r="205" spans="1:8">
      <c r="A205" s="2"/>
      <c r="B205" s="2"/>
      <c r="C205" s="123"/>
      <c r="D205" s="123"/>
      <c r="E205" s="123"/>
      <c r="F205" s="123"/>
      <c r="G205" s="123"/>
      <c r="H205" s="2"/>
    </row>
    <row r="206" spans="1:8">
      <c r="A206" s="2"/>
      <c r="B206" s="2"/>
      <c r="C206" s="123"/>
      <c r="D206" s="123"/>
      <c r="E206" s="123"/>
      <c r="F206" s="123"/>
      <c r="G206" s="123"/>
      <c r="H206" s="2"/>
    </row>
    <row r="207" spans="1:8">
      <c r="A207" s="2"/>
      <c r="B207" s="2"/>
      <c r="C207" s="123"/>
      <c r="D207" s="123"/>
      <c r="E207" s="123"/>
      <c r="F207" s="123"/>
      <c r="G207" s="123"/>
      <c r="H207" s="2"/>
    </row>
    <row r="208" spans="1:8">
      <c r="A208" s="2"/>
      <c r="B208" s="2"/>
      <c r="C208" s="123"/>
      <c r="D208" s="123"/>
      <c r="E208" s="123"/>
      <c r="F208" s="123"/>
      <c r="G208" s="123"/>
      <c r="H208" s="2"/>
    </row>
    <row r="209" spans="1:8">
      <c r="A209" s="2"/>
      <c r="B209" s="2"/>
      <c r="C209" s="123"/>
      <c r="D209" s="123"/>
      <c r="E209" s="123"/>
      <c r="F209" s="123"/>
      <c r="G209" s="123"/>
      <c r="H209" s="2"/>
    </row>
    <row r="210" spans="1:8">
      <c r="A210" s="2"/>
      <c r="B210" s="2"/>
      <c r="C210" s="123"/>
      <c r="D210" s="123"/>
      <c r="E210" s="123"/>
      <c r="F210" s="123"/>
      <c r="G210" s="123"/>
      <c r="H210" s="2"/>
    </row>
    <row r="211" spans="1:8">
      <c r="A211" s="2"/>
      <c r="B211" s="2"/>
      <c r="C211" s="123"/>
      <c r="D211" s="123"/>
      <c r="E211" s="123"/>
      <c r="F211" s="123"/>
      <c r="G211" s="123"/>
      <c r="H211" s="2"/>
    </row>
    <row r="212" spans="1:8">
      <c r="A212" s="2"/>
      <c r="B212" s="2"/>
      <c r="C212" s="123"/>
      <c r="D212" s="123"/>
      <c r="E212" s="123"/>
      <c r="F212" s="123"/>
      <c r="G212" s="123"/>
      <c r="H212" s="2"/>
    </row>
    <row r="213" spans="1:8">
      <c r="A213" s="2"/>
      <c r="B213" s="2"/>
      <c r="C213" s="123"/>
      <c r="D213" s="123"/>
      <c r="E213" s="123"/>
      <c r="F213" s="123"/>
      <c r="G213" s="123"/>
      <c r="H213" s="2"/>
    </row>
    <row r="214" spans="1:8">
      <c r="A214" s="2"/>
      <c r="B214" s="2"/>
      <c r="C214" s="123"/>
      <c r="D214" s="123"/>
      <c r="E214" s="123"/>
      <c r="F214" s="123"/>
      <c r="G214" s="123"/>
      <c r="H214" s="2"/>
    </row>
    <row r="215" spans="1:8">
      <c r="A215" s="2"/>
      <c r="B215" s="2"/>
      <c r="C215" s="123"/>
      <c r="D215" s="123"/>
      <c r="E215" s="123"/>
      <c r="F215" s="123"/>
      <c r="G215" s="123"/>
      <c r="H215" s="2"/>
    </row>
    <row r="216" spans="1:8">
      <c r="A216" s="2"/>
      <c r="B216" s="2"/>
      <c r="C216" s="123"/>
      <c r="D216" s="123"/>
      <c r="E216" s="123"/>
      <c r="F216" s="123"/>
      <c r="G216" s="123"/>
      <c r="H216" s="2"/>
    </row>
    <row r="217" spans="1:8">
      <c r="A217" s="2"/>
      <c r="B217" s="2"/>
      <c r="C217" s="123"/>
      <c r="D217" s="123"/>
      <c r="E217" s="123"/>
      <c r="F217" s="123"/>
      <c r="G217" s="123"/>
      <c r="H217" s="2"/>
    </row>
    <row r="218" spans="1:8">
      <c r="A218" s="2"/>
      <c r="B218" s="2"/>
      <c r="C218" s="123"/>
      <c r="D218" s="123"/>
      <c r="E218" s="123"/>
      <c r="F218" s="123"/>
      <c r="G218" s="123"/>
      <c r="H218" s="2"/>
    </row>
    <row r="219" spans="1:8">
      <c r="A219" s="2"/>
      <c r="B219" s="2"/>
      <c r="C219" s="123"/>
      <c r="D219" s="123"/>
      <c r="E219" s="123"/>
      <c r="F219" s="123"/>
      <c r="G219" s="123"/>
      <c r="H219" s="2"/>
    </row>
    <row r="220" spans="1:8">
      <c r="A220" s="2"/>
      <c r="B220" s="2"/>
      <c r="C220" s="123"/>
      <c r="D220" s="123"/>
      <c r="E220" s="123"/>
      <c r="F220" s="123"/>
      <c r="G220" s="123"/>
      <c r="H220" s="2"/>
    </row>
    <row r="221" spans="1:8">
      <c r="A221" s="2"/>
      <c r="B221" s="2"/>
      <c r="C221" s="123"/>
      <c r="D221" s="123"/>
      <c r="E221" s="123"/>
      <c r="F221" s="123"/>
      <c r="G221" s="123"/>
      <c r="H221" s="2"/>
    </row>
    <row r="222" spans="1:8">
      <c r="A222" s="2"/>
      <c r="B222" s="2"/>
      <c r="C222" s="123"/>
      <c r="D222" s="123"/>
      <c r="E222" s="123"/>
      <c r="F222" s="123"/>
      <c r="G222" s="123"/>
      <c r="H222" s="2"/>
    </row>
    <row r="223" spans="1:8">
      <c r="A223" s="2"/>
      <c r="B223" s="2"/>
      <c r="C223" s="123"/>
      <c r="D223" s="123"/>
      <c r="E223" s="123"/>
      <c r="F223" s="123"/>
      <c r="G223" s="123"/>
      <c r="H223" s="2"/>
    </row>
    <row r="224" spans="1:8">
      <c r="A224" s="2"/>
      <c r="B224" s="2"/>
      <c r="C224" s="123"/>
      <c r="D224" s="123"/>
      <c r="E224" s="123"/>
      <c r="F224" s="123"/>
      <c r="G224" s="123"/>
      <c r="H224" s="2"/>
    </row>
    <row r="225" spans="1:8">
      <c r="A225" s="2"/>
      <c r="B225" s="2"/>
      <c r="C225" s="123"/>
      <c r="D225" s="123"/>
      <c r="E225" s="123"/>
      <c r="F225" s="123"/>
      <c r="G225" s="123"/>
      <c r="H225" s="2"/>
    </row>
    <row r="226" spans="1:8">
      <c r="A226" s="2"/>
      <c r="B226" s="2"/>
      <c r="C226" s="123"/>
      <c r="D226" s="123"/>
      <c r="E226" s="123"/>
      <c r="F226" s="123"/>
      <c r="G226" s="123"/>
      <c r="H226" s="2"/>
    </row>
    <row r="227" spans="1:8">
      <c r="A227" s="2"/>
      <c r="B227" s="2"/>
      <c r="C227" s="123"/>
      <c r="D227" s="123"/>
      <c r="E227" s="123"/>
      <c r="F227" s="123"/>
      <c r="G227" s="123"/>
      <c r="H227" s="2"/>
    </row>
    <row r="228" spans="1:8">
      <c r="A228" s="2"/>
      <c r="B228" s="2"/>
      <c r="C228" s="123"/>
      <c r="D228" s="123"/>
      <c r="E228" s="123"/>
      <c r="F228" s="123"/>
      <c r="G228" s="123"/>
      <c r="H228" s="2"/>
    </row>
    <row r="229" spans="1:8">
      <c r="A229" s="2"/>
      <c r="B229" s="2"/>
      <c r="C229" s="123"/>
      <c r="D229" s="123"/>
      <c r="E229" s="123"/>
      <c r="F229" s="123"/>
      <c r="G229" s="123"/>
      <c r="H229" s="2"/>
    </row>
    <row r="230" spans="1:8">
      <c r="A230" s="2"/>
      <c r="B230" s="2"/>
      <c r="C230" s="123"/>
      <c r="D230" s="123"/>
      <c r="E230" s="123"/>
      <c r="F230" s="123"/>
      <c r="G230" s="123"/>
      <c r="H230" s="2"/>
    </row>
    <row r="231" spans="1:8">
      <c r="A231" s="2"/>
      <c r="B231" s="2"/>
      <c r="C231" s="123"/>
      <c r="D231" s="123"/>
      <c r="E231" s="123"/>
      <c r="F231" s="123"/>
      <c r="G231" s="123"/>
      <c r="H231" s="2"/>
    </row>
    <row r="232" spans="1:8">
      <c r="A232" s="2"/>
      <c r="B232" s="2"/>
      <c r="C232" s="123"/>
      <c r="D232" s="123"/>
      <c r="E232" s="123"/>
      <c r="F232" s="123"/>
      <c r="G232" s="123"/>
      <c r="H232" s="2"/>
    </row>
    <row r="233" spans="1:8">
      <c r="A233" s="2"/>
      <c r="B233" s="2"/>
      <c r="C233" s="123"/>
      <c r="D233" s="123"/>
      <c r="E233" s="123"/>
      <c r="F233" s="123"/>
      <c r="G233" s="123"/>
      <c r="H233" s="2"/>
    </row>
    <row r="234" spans="1:8">
      <c r="A234" s="2"/>
      <c r="B234" s="2"/>
      <c r="C234" s="123"/>
      <c r="D234" s="123"/>
      <c r="E234" s="123"/>
      <c r="F234" s="123"/>
      <c r="G234" s="123"/>
      <c r="H234" s="2"/>
    </row>
  </sheetData>
  <printOptions horizontalCentered="1"/>
  <pageMargins left="0.5" right="0.5" top="0.5" bottom="0.5" header="0.5" footer="0.5"/>
  <pageSetup scale="67" fitToHeight="3" orientation="portrait" r:id="rId1"/>
  <headerFooter alignWithMargins="0"/>
  <rowBreaks count="2" manualBreakCount="2">
    <brk id="62" max="16383" man="1"/>
    <brk id="12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2"/>
  <sheetViews>
    <sheetView showGridLines="0" defaultGridColor="0" topLeftCell="A73" colorId="22" zoomScale="75" zoomScaleNormal="75" workbookViewId="0">
      <selection activeCell="C116" sqref="C116"/>
    </sheetView>
  </sheetViews>
  <sheetFormatPr defaultColWidth="9.77734375" defaultRowHeight="15"/>
  <cols>
    <col min="1" max="1" width="4.77734375" style="1295" customWidth="1"/>
    <col min="2" max="2" width="6.77734375" style="1295" customWidth="1"/>
    <col min="3" max="3" width="35.77734375" style="1295" customWidth="1"/>
    <col min="4" max="4" width="20.109375" style="1295" customWidth="1"/>
    <col min="5" max="5" width="23.21875" style="1295" customWidth="1"/>
    <col min="6" max="6" width="19.109375" style="1295" customWidth="1"/>
    <col min="7" max="9" width="15.77734375" style="1295" customWidth="1"/>
    <col min="10" max="10" width="16.77734375" style="1295" customWidth="1"/>
    <col min="11" max="11" width="9.88671875" style="1295" bestFit="1" customWidth="1"/>
    <col min="12" max="12" width="13" style="1295" bestFit="1" customWidth="1"/>
    <col min="13" max="16384" width="9.77734375" style="1295"/>
  </cols>
  <sheetData>
    <row r="1" spans="1:19">
      <c r="A1" s="1378" t="str">
        <f>'Data Sheet'!A58</f>
        <v>Annual Report of Frontier Telephone of Rochester, Inc.                                                                                                                   For the period ending December 31, 2015</v>
      </c>
      <c r="B1" s="1165"/>
      <c r="C1" s="1165"/>
      <c r="D1" s="1165"/>
      <c r="E1" s="1165"/>
      <c r="F1" s="1165"/>
      <c r="G1" s="1165"/>
      <c r="H1" s="1165"/>
      <c r="I1" s="1165"/>
      <c r="J1" s="1165"/>
      <c r="K1" s="1165"/>
      <c r="L1" s="1165"/>
      <c r="M1" s="1165"/>
      <c r="N1" s="1165"/>
      <c r="O1" s="1165"/>
      <c r="P1" s="1165"/>
      <c r="Q1" s="1165"/>
      <c r="R1" s="1165"/>
      <c r="S1" s="1165"/>
    </row>
    <row r="2" spans="1:19">
      <c r="A2" s="1259"/>
      <c r="B2" s="1182"/>
      <c r="C2" s="1182"/>
      <c r="D2" s="1182"/>
      <c r="E2" s="1182"/>
      <c r="F2" s="1182"/>
      <c r="G2" s="1182"/>
      <c r="H2" s="1182"/>
      <c r="I2" s="1182"/>
      <c r="J2" s="1216"/>
      <c r="K2" s="1165"/>
      <c r="L2" s="1165"/>
      <c r="M2" s="1165"/>
      <c r="N2" s="1165"/>
      <c r="O2" s="1165"/>
      <c r="P2" s="1165"/>
      <c r="Q2" s="1165"/>
      <c r="R2" s="1165"/>
      <c r="S2" s="1165"/>
    </row>
    <row r="3" spans="1:19" ht="15.75">
      <c r="A3" s="1168"/>
      <c r="B3" s="1186" t="s">
        <v>1269</v>
      </c>
      <c r="C3" s="1185"/>
      <c r="D3" s="1185"/>
      <c r="E3" s="1185"/>
      <c r="F3" s="1185"/>
      <c r="G3" s="1185"/>
      <c r="H3" s="1185"/>
      <c r="I3" s="1185"/>
      <c r="J3" s="1219"/>
      <c r="K3" s="1165"/>
      <c r="L3" s="1165"/>
      <c r="M3" s="1165"/>
      <c r="N3" s="1165"/>
      <c r="O3" s="1165"/>
      <c r="P3" s="1165"/>
      <c r="Q3" s="1165"/>
      <c r="R3" s="1165"/>
      <c r="S3" s="1165"/>
    </row>
    <row r="4" spans="1:19" ht="15.75">
      <c r="A4" s="1261"/>
      <c r="B4" s="1186"/>
      <c r="C4" s="1185"/>
      <c r="D4" s="1185"/>
      <c r="E4" s="1165"/>
      <c r="F4" s="1165"/>
      <c r="G4" s="1165"/>
      <c r="H4" s="1165"/>
      <c r="I4" s="1165"/>
      <c r="J4" s="1055"/>
      <c r="K4" s="1165"/>
      <c r="L4" s="1165"/>
      <c r="M4" s="1165"/>
      <c r="N4" s="1165"/>
      <c r="O4" s="1165"/>
      <c r="P4" s="1165"/>
      <c r="Q4" s="1165"/>
      <c r="R4" s="1165"/>
      <c r="S4" s="1165"/>
    </row>
    <row r="5" spans="1:19">
      <c r="A5" s="1166" t="s">
        <v>336</v>
      </c>
      <c r="B5" s="1165" t="s">
        <v>1270</v>
      </c>
      <c r="C5" s="1165"/>
      <c r="D5" s="1165"/>
      <c r="E5" s="1165"/>
      <c r="F5" s="1316" t="s">
        <v>1271</v>
      </c>
      <c r="G5" s="1165"/>
      <c r="H5" s="1165"/>
      <c r="I5" s="1165"/>
      <c r="J5" s="1055"/>
      <c r="K5" s="1165"/>
      <c r="L5" s="1165"/>
      <c r="M5" s="1165"/>
      <c r="N5" s="1165"/>
      <c r="O5" s="1165"/>
      <c r="P5" s="1165"/>
      <c r="Q5" s="1165"/>
      <c r="R5" s="1165"/>
      <c r="S5" s="1165"/>
    </row>
    <row r="6" spans="1:19">
      <c r="A6" s="1168"/>
      <c r="B6" s="1165" t="s">
        <v>1272</v>
      </c>
      <c r="C6" s="1165"/>
      <c r="D6" s="1165"/>
      <c r="E6" s="1165"/>
      <c r="F6" s="1316" t="s">
        <v>1273</v>
      </c>
      <c r="G6" s="1165"/>
      <c r="H6" s="1165"/>
      <c r="I6" s="1185"/>
      <c r="J6" s="1219"/>
      <c r="K6" s="1185"/>
      <c r="L6" s="1185"/>
      <c r="M6" s="1185"/>
      <c r="N6" s="1165"/>
      <c r="O6" s="1165"/>
      <c r="P6" s="1165"/>
      <c r="Q6" s="1165"/>
      <c r="R6" s="1165"/>
      <c r="S6" s="1165"/>
    </row>
    <row r="7" spans="1:19">
      <c r="A7" s="1168"/>
      <c r="B7" s="1165" t="s">
        <v>1274</v>
      </c>
      <c r="C7" s="1165"/>
      <c r="D7" s="1165"/>
      <c r="E7" s="1165"/>
      <c r="F7" s="1316" t="s">
        <v>1275</v>
      </c>
      <c r="G7" s="1165"/>
      <c r="H7" s="1165"/>
      <c r="I7" s="1165"/>
      <c r="J7" s="1055"/>
      <c r="K7" s="1165"/>
      <c r="L7" s="1165"/>
      <c r="M7" s="1165"/>
      <c r="N7" s="1165"/>
      <c r="O7" s="1165"/>
      <c r="P7" s="1165"/>
      <c r="Q7" s="1165"/>
      <c r="R7" s="1165"/>
      <c r="S7" s="1165"/>
    </row>
    <row r="8" spans="1:19">
      <c r="A8" s="1168"/>
      <c r="B8" s="1165" t="s">
        <v>1276</v>
      </c>
      <c r="C8" s="1165"/>
      <c r="D8" s="1165"/>
      <c r="E8" s="1165"/>
      <c r="F8" s="1316" t="s">
        <v>1277</v>
      </c>
      <c r="G8" s="1165"/>
      <c r="H8" s="1165"/>
      <c r="I8" s="1165"/>
      <c r="J8" s="1055"/>
      <c r="K8" s="1165"/>
      <c r="L8" s="1165"/>
      <c r="M8" s="1165"/>
      <c r="N8" s="1165"/>
      <c r="O8" s="1165"/>
      <c r="P8" s="1165"/>
      <c r="Q8" s="1165"/>
      <c r="R8" s="1165"/>
      <c r="S8" s="1165"/>
    </row>
    <row r="9" spans="1:19">
      <c r="A9" s="1168"/>
      <c r="B9" s="1165"/>
      <c r="C9" s="1165"/>
      <c r="D9" s="1165"/>
      <c r="E9" s="1165"/>
      <c r="F9" s="1316" t="s">
        <v>1278</v>
      </c>
      <c r="G9" s="1165"/>
      <c r="H9" s="1165"/>
      <c r="I9" s="1165"/>
      <c r="J9" s="1055"/>
      <c r="K9" s="1165"/>
      <c r="L9" s="1165"/>
      <c r="M9" s="1165"/>
      <c r="N9" s="1165"/>
      <c r="O9" s="1165"/>
      <c r="P9" s="1165"/>
      <c r="Q9" s="1165"/>
      <c r="R9" s="1165"/>
      <c r="S9" s="1165"/>
    </row>
    <row r="10" spans="1:19">
      <c r="A10" s="1166" t="s">
        <v>350</v>
      </c>
      <c r="B10" s="1165" t="s">
        <v>1279</v>
      </c>
      <c r="C10" s="1165"/>
      <c r="D10" s="1165"/>
      <c r="E10" s="1165"/>
      <c r="F10" s="1316" t="s">
        <v>1280</v>
      </c>
      <c r="G10" s="1165"/>
      <c r="H10" s="1165"/>
      <c r="I10" s="1165"/>
      <c r="J10" s="1055"/>
      <c r="K10" s="1165"/>
      <c r="L10" s="1165"/>
      <c r="M10" s="1165"/>
      <c r="N10" s="1165"/>
      <c r="O10" s="1165"/>
      <c r="P10" s="1165"/>
      <c r="Q10" s="1165"/>
      <c r="R10" s="1165"/>
      <c r="S10" s="1165"/>
    </row>
    <row r="11" spans="1:19">
      <c r="A11" s="1168"/>
      <c r="B11" s="1165" t="s">
        <v>1281</v>
      </c>
      <c r="C11" s="1165"/>
      <c r="D11" s="1165"/>
      <c r="E11" s="1165"/>
      <c r="F11" s="1316" t="s">
        <v>1282</v>
      </c>
      <c r="G11" s="1165"/>
      <c r="H11" s="1165"/>
      <c r="I11" s="1165"/>
      <c r="J11" s="1055"/>
      <c r="K11" s="1165"/>
      <c r="L11" s="1165"/>
      <c r="M11" s="1165"/>
      <c r="N11" s="1165"/>
      <c r="O11" s="1165"/>
      <c r="P11" s="1165"/>
      <c r="Q11" s="1165"/>
      <c r="R11" s="1165"/>
      <c r="S11" s="1165"/>
    </row>
    <row r="12" spans="1:19">
      <c r="A12" s="1168"/>
      <c r="B12" s="1165"/>
      <c r="C12" s="1165"/>
      <c r="D12" s="1165"/>
      <c r="E12" s="1165"/>
      <c r="F12" s="1316" t="s">
        <v>1283</v>
      </c>
      <c r="G12" s="1165"/>
      <c r="H12" s="1165"/>
      <c r="I12" s="1165"/>
      <c r="J12" s="1055"/>
      <c r="K12" s="1165"/>
      <c r="L12" s="1165"/>
      <c r="M12" s="1165"/>
      <c r="N12" s="1165"/>
      <c r="O12" s="1165"/>
      <c r="P12" s="1165"/>
      <c r="Q12" s="1165"/>
      <c r="R12" s="1165"/>
      <c r="S12" s="1165"/>
    </row>
    <row r="13" spans="1:19">
      <c r="A13" s="1166" t="s">
        <v>383</v>
      </c>
      <c r="B13" s="1165" t="s">
        <v>1284</v>
      </c>
      <c r="C13" s="1165"/>
      <c r="D13" s="1165"/>
      <c r="E13" s="1165"/>
      <c r="F13" s="1316" t="s">
        <v>1285</v>
      </c>
      <c r="G13" s="1165"/>
      <c r="H13" s="1165"/>
      <c r="I13" s="1165"/>
      <c r="J13" s="1055"/>
      <c r="K13" s="1165"/>
      <c r="L13" s="1165"/>
      <c r="M13" s="1165"/>
      <c r="N13" s="1165"/>
      <c r="O13" s="1165"/>
      <c r="P13" s="1165"/>
      <c r="Q13" s="1165"/>
      <c r="R13" s="1165"/>
      <c r="S13" s="1165"/>
    </row>
    <row r="14" spans="1:19">
      <c r="A14" s="1168"/>
      <c r="B14" s="1165"/>
      <c r="C14" s="1165"/>
      <c r="D14" s="1165"/>
      <c r="E14" s="1165"/>
      <c r="F14" s="1316" t="s">
        <v>1286</v>
      </c>
      <c r="G14" s="1165"/>
      <c r="H14" s="1165"/>
      <c r="I14" s="1165"/>
      <c r="J14" s="1055"/>
      <c r="K14" s="1165"/>
      <c r="L14" s="1165"/>
      <c r="M14" s="1165"/>
      <c r="N14" s="1165"/>
      <c r="O14" s="1165"/>
      <c r="P14" s="1165"/>
      <c r="Q14" s="1165"/>
      <c r="R14" s="1165"/>
      <c r="S14" s="1165"/>
    </row>
    <row r="15" spans="1:19">
      <c r="A15" s="1168"/>
      <c r="B15" s="1165"/>
      <c r="C15" s="1165"/>
      <c r="D15" s="1165"/>
      <c r="E15" s="1165"/>
      <c r="F15" s="1316"/>
      <c r="G15" s="1165"/>
      <c r="H15" s="1165"/>
      <c r="I15" s="1165"/>
      <c r="J15" s="1055"/>
      <c r="K15" s="1165"/>
      <c r="L15" s="1165"/>
      <c r="M15" s="1165"/>
      <c r="N15" s="1165"/>
      <c r="O15" s="1165"/>
      <c r="P15" s="1165"/>
      <c r="Q15" s="1165"/>
      <c r="R15" s="1165"/>
      <c r="S15" s="1165"/>
    </row>
    <row r="16" spans="1:19">
      <c r="A16" s="1222"/>
      <c r="B16" s="1182"/>
      <c r="C16" s="1182"/>
      <c r="D16" s="1419" t="s">
        <v>812</v>
      </c>
      <c r="E16" s="1420" t="s">
        <v>1287</v>
      </c>
      <c r="F16" s="1420"/>
      <c r="G16" s="1421" t="s">
        <v>1288</v>
      </c>
      <c r="H16" s="1422"/>
      <c r="I16" s="1419" t="s">
        <v>1289</v>
      </c>
      <c r="J16" s="1423" t="s">
        <v>812</v>
      </c>
      <c r="K16" s="1165"/>
      <c r="L16" s="1165"/>
      <c r="M16" s="1165"/>
      <c r="N16" s="1165"/>
      <c r="O16" s="1165"/>
      <c r="P16" s="1165"/>
      <c r="Q16" s="1165"/>
      <c r="R16" s="1165"/>
      <c r="S16" s="1165"/>
    </row>
    <row r="17" spans="1:19">
      <c r="A17" s="1226"/>
      <c r="B17" s="1165"/>
      <c r="C17" s="1165"/>
      <c r="D17" s="1230" t="s">
        <v>1290</v>
      </c>
      <c r="E17" s="1188" t="s">
        <v>1291</v>
      </c>
      <c r="F17" s="1166" t="s">
        <v>1291</v>
      </c>
      <c r="G17" s="1424" t="s">
        <v>1292</v>
      </c>
      <c r="H17" s="1419" t="s">
        <v>1293</v>
      </c>
      <c r="I17" s="1230" t="s">
        <v>663</v>
      </c>
      <c r="J17" s="1232" t="s">
        <v>1294</v>
      </c>
      <c r="K17" s="1165"/>
      <c r="L17" s="1165"/>
      <c r="M17" s="1165"/>
      <c r="N17" s="1165"/>
      <c r="O17" s="1165"/>
      <c r="P17" s="1165"/>
      <c r="Q17" s="1165"/>
      <c r="R17" s="1165"/>
      <c r="S17" s="1165"/>
    </row>
    <row r="18" spans="1:19">
      <c r="A18" s="1230" t="s">
        <v>489</v>
      </c>
      <c r="B18" s="1165"/>
      <c r="C18" s="1188" t="s">
        <v>1295</v>
      </c>
      <c r="D18" s="1230" t="s">
        <v>1296</v>
      </c>
      <c r="E18" s="1188" t="s">
        <v>1297</v>
      </c>
      <c r="F18" s="1166" t="s">
        <v>1298</v>
      </c>
      <c r="G18" s="1166" t="s">
        <v>1299</v>
      </c>
      <c r="H18" s="1230" t="s">
        <v>1298</v>
      </c>
      <c r="I18" s="1232" t="s">
        <v>1300</v>
      </c>
      <c r="J18" s="1232" t="s">
        <v>1296</v>
      </c>
      <c r="K18" s="1165"/>
      <c r="L18" s="1165"/>
      <c r="M18" s="1165"/>
      <c r="N18" s="1165"/>
      <c r="O18" s="1165"/>
      <c r="P18" s="1165"/>
      <c r="Q18" s="1165"/>
      <c r="R18" s="1165"/>
      <c r="S18" s="1165"/>
    </row>
    <row r="19" spans="1:19">
      <c r="A19" s="1230" t="s">
        <v>501</v>
      </c>
      <c r="B19" s="1165"/>
      <c r="C19" s="1188" t="s">
        <v>1301</v>
      </c>
      <c r="D19" s="1230" t="s">
        <v>227</v>
      </c>
      <c r="E19" s="1188" t="s">
        <v>228</v>
      </c>
      <c r="F19" s="1166" t="s">
        <v>515</v>
      </c>
      <c r="G19" s="1166" t="s">
        <v>516</v>
      </c>
      <c r="H19" s="1230" t="s">
        <v>517</v>
      </c>
      <c r="I19" s="1232" t="s">
        <v>518</v>
      </c>
      <c r="J19" s="1232" t="s">
        <v>519</v>
      </c>
      <c r="K19" s="1165"/>
      <c r="L19" s="1165"/>
      <c r="M19" s="1165"/>
      <c r="N19" s="1165"/>
      <c r="O19" s="1165"/>
      <c r="P19" s="1165"/>
      <c r="Q19" s="1165"/>
      <c r="R19" s="1165"/>
      <c r="S19" s="1165"/>
    </row>
    <row r="20" spans="1:19">
      <c r="A20" s="1425"/>
      <c r="B20" s="1190"/>
      <c r="C20" s="1187"/>
      <c r="D20" s="1425"/>
      <c r="E20" s="1187"/>
      <c r="F20" s="1190"/>
      <c r="G20" s="1190"/>
      <c r="H20" s="1425"/>
      <c r="I20" s="1171"/>
      <c r="J20" s="1171"/>
      <c r="K20" s="1165"/>
      <c r="L20" s="1165"/>
      <c r="M20" s="1165"/>
      <c r="N20" s="1165"/>
      <c r="O20" s="1165"/>
      <c r="P20" s="1165"/>
      <c r="Q20" s="1165"/>
      <c r="R20" s="1165"/>
      <c r="S20" s="1165"/>
    </row>
    <row r="21" spans="1:19" ht="15.75">
      <c r="A21" s="1168"/>
      <c r="B21" s="1426" t="s">
        <v>1302</v>
      </c>
      <c r="C21" s="1165"/>
      <c r="D21" s="1226"/>
      <c r="E21" s="1165"/>
      <c r="F21" s="1168"/>
      <c r="G21" s="1168"/>
      <c r="H21" s="1168"/>
      <c r="I21" s="1226"/>
      <c r="J21" s="1226"/>
      <c r="K21" s="1165"/>
      <c r="L21" s="1165"/>
      <c r="M21" s="1165"/>
      <c r="N21" s="1165"/>
      <c r="O21" s="1165"/>
      <c r="P21" s="1165"/>
      <c r="Q21" s="1165"/>
      <c r="R21" s="1165"/>
    </row>
    <row r="22" spans="1:19" ht="15.75">
      <c r="A22" s="1168"/>
      <c r="B22" s="1426" t="s">
        <v>1303</v>
      </c>
      <c r="C22" s="1165"/>
      <c r="D22" s="1226"/>
      <c r="E22" s="1165"/>
      <c r="F22" s="1168"/>
      <c r="G22" s="1168"/>
      <c r="H22" s="1168"/>
      <c r="I22" s="1226"/>
      <c r="J22" s="1226"/>
      <c r="K22" s="1165"/>
      <c r="L22" s="1165"/>
      <c r="M22" s="1165"/>
      <c r="N22" s="1165"/>
      <c r="O22" s="1165"/>
      <c r="P22" s="1165"/>
      <c r="Q22" s="1165"/>
      <c r="R22" s="1165"/>
      <c r="S22" s="1165"/>
    </row>
    <row r="23" spans="1:19">
      <c r="A23" s="1166" t="s">
        <v>231</v>
      </c>
      <c r="B23" s="1427" t="s">
        <v>1304</v>
      </c>
      <c r="C23" s="1165" t="s">
        <v>1305</v>
      </c>
      <c r="D23" s="1264">
        <v>1975058.83</v>
      </c>
      <c r="E23" s="1428"/>
      <c r="F23" s="1429"/>
      <c r="G23" s="1429"/>
      <c r="H23" s="1429"/>
      <c r="I23" s="1264"/>
      <c r="J23" s="1430">
        <f t="shared" ref="J23:J34" si="0">D23+SUM(E23:F23)-SUM(G23:H23)+I23</f>
        <v>1975058.83</v>
      </c>
      <c r="K23" s="1165"/>
      <c r="L23" s="1165"/>
      <c r="M23" s="1165"/>
      <c r="N23" s="1165"/>
      <c r="O23" s="1165"/>
      <c r="P23" s="1165"/>
      <c r="Q23" s="1165"/>
      <c r="R23" s="1165"/>
      <c r="S23" s="1165"/>
    </row>
    <row r="24" spans="1:19">
      <c r="A24" s="1166" t="s">
        <v>463</v>
      </c>
      <c r="B24" s="1427" t="s">
        <v>1306</v>
      </c>
      <c r="C24" s="1165" t="s">
        <v>1307</v>
      </c>
      <c r="D24" s="1244">
        <v>6584330</v>
      </c>
      <c r="E24" s="1176"/>
      <c r="F24" s="1431"/>
      <c r="G24" s="1431"/>
      <c r="H24" s="1431">
        <v>1337369</v>
      </c>
      <c r="I24" s="1244">
        <v>-134750</v>
      </c>
      <c r="J24" s="1432">
        <f>D24+SUM(E24:F24)-SUM(G24:H24)+I24</f>
        <v>5112211</v>
      </c>
      <c r="K24" s="1165"/>
      <c r="L24" s="1165"/>
      <c r="M24" s="1165"/>
      <c r="N24" s="1165"/>
      <c r="O24" s="1165"/>
      <c r="P24" s="1165"/>
      <c r="Q24" s="1165"/>
      <c r="R24" s="1165"/>
      <c r="S24" s="1165"/>
    </row>
    <row r="25" spans="1:19">
      <c r="A25" s="1166" t="s">
        <v>471</v>
      </c>
      <c r="B25" s="1427" t="s">
        <v>1308</v>
      </c>
      <c r="C25" s="1165" t="s">
        <v>1309</v>
      </c>
      <c r="D25" s="1244">
        <v>0</v>
      </c>
      <c r="E25" s="1176"/>
      <c r="F25" s="1431"/>
      <c r="G25" s="1431"/>
      <c r="H25" s="1431"/>
      <c r="I25" s="1244"/>
      <c r="J25" s="1432">
        <f t="shared" si="0"/>
        <v>0</v>
      </c>
      <c r="K25" s="1165"/>
      <c r="L25" s="1165"/>
      <c r="M25" s="1165"/>
      <c r="N25" s="1165"/>
      <c r="O25" s="1165"/>
      <c r="P25" s="1165"/>
      <c r="Q25" s="1165"/>
      <c r="R25" s="1165"/>
      <c r="S25" s="1165"/>
    </row>
    <row r="26" spans="1:19">
      <c r="A26" s="1166" t="s">
        <v>530</v>
      </c>
      <c r="B26" s="1427" t="s">
        <v>1310</v>
      </c>
      <c r="C26" s="1165" t="s">
        <v>1311</v>
      </c>
      <c r="D26" s="1244">
        <v>0</v>
      </c>
      <c r="E26" s="1176"/>
      <c r="F26" s="1431"/>
      <c r="G26" s="1431"/>
      <c r="H26" s="1431"/>
      <c r="I26" s="1244"/>
      <c r="J26" s="1432">
        <f t="shared" si="0"/>
        <v>0</v>
      </c>
      <c r="K26" s="1165"/>
      <c r="L26" s="1165"/>
      <c r="M26" s="1165"/>
      <c r="N26" s="1283"/>
      <c r="O26" s="1165"/>
      <c r="P26" s="1165"/>
      <c r="Q26" s="1283"/>
      <c r="R26" s="1165"/>
      <c r="S26" s="1165"/>
    </row>
    <row r="27" spans="1:19">
      <c r="A27" s="1166" t="s">
        <v>532</v>
      </c>
      <c r="B27" s="1427" t="s">
        <v>1312</v>
      </c>
      <c r="C27" s="1165" t="s">
        <v>1313</v>
      </c>
      <c r="D27" s="1244">
        <v>79638.95</v>
      </c>
      <c r="E27" s="1176"/>
      <c r="F27" s="1431"/>
      <c r="G27" s="1431"/>
      <c r="H27" s="1431"/>
      <c r="I27" s="1244"/>
      <c r="J27" s="1432">
        <f t="shared" si="0"/>
        <v>79638.95</v>
      </c>
      <c r="K27" s="1165"/>
      <c r="L27" s="1165"/>
      <c r="M27" s="1165"/>
      <c r="N27" s="1334"/>
      <c r="O27" s="1165"/>
      <c r="P27" s="1165"/>
      <c r="Q27" s="1334"/>
      <c r="R27" s="1165"/>
      <c r="S27" s="1165"/>
    </row>
    <row r="28" spans="1:19">
      <c r="A28" s="1166" t="s">
        <v>242</v>
      </c>
      <c r="B28" s="1427" t="s">
        <v>1314</v>
      </c>
      <c r="C28" s="1165" t="s">
        <v>1315</v>
      </c>
      <c r="D28" s="1244">
        <v>10771353</v>
      </c>
      <c r="E28" s="1176"/>
      <c r="F28" s="1431">
        <v>26276</v>
      </c>
      <c r="G28" s="1431"/>
      <c r="H28" s="1431">
        <v>16400</v>
      </c>
      <c r="I28" s="1244"/>
      <c r="J28" s="1432">
        <f t="shared" si="0"/>
        <v>10781229</v>
      </c>
      <c r="K28" s="1165"/>
      <c r="L28" s="1165"/>
      <c r="M28" s="1165"/>
      <c r="N28" s="1334"/>
      <c r="O28" s="1165"/>
      <c r="P28" s="1165"/>
      <c r="Q28" s="1334"/>
      <c r="R28" s="1165"/>
      <c r="S28" s="1165"/>
    </row>
    <row r="29" spans="1:19">
      <c r="A29" s="1166" t="s">
        <v>245</v>
      </c>
      <c r="B29" s="1427" t="s">
        <v>1316</v>
      </c>
      <c r="C29" s="1165" t="s">
        <v>1317</v>
      </c>
      <c r="D29" s="1244">
        <v>65115394</v>
      </c>
      <c r="E29" s="1176"/>
      <c r="F29" s="1431">
        <v>1443489</v>
      </c>
      <c r="G29" s="1431"/>
      <c r="H29" s="1431">
        <v>87919</v>
      </c>
      <c r="I29" s="1244">
        <v>-13214</v>
      </c>
      <c r="J29" s="1432">
        <f>D29+SUM(E29:F29)-SUM(G29:H29)+I29</f>
        <v>66457750</v>
      </c>
      <c r="K29" s="1165"/>
      <c r="L29" s="1165"/>
      <c r="M29" s="1165"/>
      <c r="N29" s="1334"/>
      <c r="O29" s="1165"/>
      <c r="P29" s="1165"/>
      <c r="Q29" s="1334"/>
      <c r="R29" s="1165"/>
      <c r="S29" s="1165"/>
    </row>
    <row r="30" spans="1:19">
      <c r="A30" s="1166" t="s">
        <v>248</v>
      </c>
      <c r="B30" s="1427" t="s">
        <v>1318</v>
      </c>
      <c r="C30" s="1165" t="s">
        <v>1319</v>
      </c>
      <c r="D30" s="1244">
        <v>6155452</v>
      </c>
      <c r="E30" s="1176"/>
      <c r="F30" s="1431"/>
      <c r="G30" s="1431"/>
      <c r="H30" s="1431"/>
      <c r="I30" s="1244"/>
      <c r="J30" s="1432">
        <f>D30+SUM(E30:F30)-SUM(G30:H30)+I30</f>
        <v>6155452</v>
      </c>
      <c r="K30" s="1165"/>
      <c r="L30" s="1165"/>
      <c r="M30" s="1165"/>
      <c r="N30" s="1334"/>
      <c r="O30" s="1165"/>
      <c r="P30" s="1165"/>
      <c r="Q30" s="1334"/>
      <c r="R30" s="1165"/>
      <c r="S30" s="1165"/>
    </row>
    <row r="31" spans="1:19">
      <c r="A31" s="1166" t="s">
        <v>252</v>
      </c>
      <c r="B31" s="1427" t="s">
        <v>1320</v>
      </c>
      <c r="C31" s="1165" t="s">
        <v>1321</v>
      </c>
      <c r="D31" s="1244"/>
      <c r="E31" s="1176"/>
      <c r="F31" s="1431"/>
      <c r="G31" s="1431"/>
      <c r="H31" s="1431"/>
      <c r="I31" s="1244"/>
      <c r="J31" s="1432">
        <f t="shared" si="0"/>
        <v>0</v>
      </c>
      <c r="K31" s="1165"/>
      <c r="L31" s="1165"/>
      <c r="M31" s="1165"/>
      <c r="N31" s="1334"/>
      <c r="O31" s="1165"/>
      <c r="P31" s="1165"/>
      <c r="Q31" s="1334"/>
      <c r="R31" s="1165"/>
      <c r="S31" s="1165"/>
    </row>
    <row r="32" spans="1:19">
      <c r="A32" s="1166" t="s">
        <v>538</v>
      </c>
      <c r="B32" s="1168"/>
      <c r="C32" s="1165" t="s">
        <v>1322</v>
      </c>
      <c r="D32" s="1244">
        <v>1371532</v>
      </c>
      <c r="E32" s="1176"/>
      <c r="F32" s="1431"/>
      <c r="G32" s="1431"/>
      <c r="H32" s="1431"/>
      <c r="I32" s="1244"/>
      <c r="J32" s="1432">
        <f t="shared" si="0"/>
        <v>1371532</v>
      </c>
      <c r="K32" s="1165"/>
      <c r="L32" s="1165"/>
      <c r="M32" s="1165"/>
      <c r="N32" s="1334"/>
      <c r="O32" s="1165"/>
      <c r="P32" s="1165"/>
      <c r="Q32" s="1334"/>
      <c r="R32" s="1165"/>
      <c r="S32" s="1165"/>
    </row>
    <row r="33" spans="1:19">
      <c r="A33" s="1166" t="s">
        <v>540</v>
      </c>
      <c r="B33" s="1168"/>
      <c r="C33" s="1165" t="s">
        <v>1323</v>
      </c>
      <c r="D33" s="1244">
        <v>1941582</v>
      </c>
      <c r="E33" s="1176"/>
      <c r="F33" s="1431"/>
      <c r="G33" s="1431"/>
      <c r="H33" s="1431"/>
      <c r="I33" s="1244">
        <v>75880</v>
      </c>
      <c r="J33" s="1432">
        <f t="shared" si="0"/>
        <v>2017462</v>
      </c>
      <c r="K33" s="1165"/>
      <c r="L33" s="1165"/>
      <c r="M33" s="1165"/>
      <c r="N33" s="1334"/>
      <c r="O33" s="1165"/>
      <c r="P33" s="1165"/>
      <c r="Q33" s="1334"/>
      <c r="R33" s="1165"/>
      <c r="S33" s="1165"/>
    </row>
    <row r="34" spans="1:19">
      <c r="A34" s="1166" t="s">
        <v>542</v>
      </c>
      <c r="B34" s="1427" t="s">
        <v>1324</v>
      </c>
      <c r="C34" s="1165" t="s">
        <v>1325</v>
      </c>
      <c r="D34" s="1244">
        <v>27492383</v>
      </c>
      <c r="E34" s="1176"/>
      <c r="F34" s="1431"/>
      <c r="G34" s="1431"/>
      <c r="H34" s="1431">
        <v>0</v>
      </c>
      <c r="I34" s="1244"/>
      <c r="J34" s="1432">
        <f t="shared" si="0"/>
        <v>27492383</v>
      </c>
      <c r="K34" s="1165"/>
      <c r="L34" s="1165"/>
      <c r="M34" s="1165"/>
      <c r="N34" s="1334"/>
      <c r="O34" s="1165"/>
      <c r="P34" s="1165"/>
      <c r="Q34" s="1334"/>
      <c r="R34" s="1165"/>
      <c r="S34" s="1165"/>
    </row>
    <row r="35" spans="1:19" ht="15.75">
      <c r="A35" s="1166" t="s">
        <v>544</v>
      </c>
      <c r="B35" s="1426" t="s">
        <v>1326</v>
      </c>
      <c r="C35" s="1165"/>
      <c r="D35" s="1433">
        <f>SUM(D23:D34)</f>
        <v>121486723.78</v>
      </c>
      <c r="E35" s="1434">
        <f t="shared" ref="E35:J35" si="1">SUM(E23:E34)</f>
        <v>0</v>
      </c>
      <c r="F35" s="1434">
        <f t="shared" si="1"/>
        <v>1469765</v>
      </c>
      <c r="G35" s="1434">
        <f t="shared" si="1"/>
        <v>0</v>
      </c>
      <c r="H35" s="1434">
        <f t="shared" si="1"/>
        <v>1441688</v>
      </c>
      <c r="I35" s="1434">
        <f t="shared" si="1"/>
        <v>-72084</v>
      </c>
      <c r="J35" s="1434">
        <f t="shared" si="1"/>
        <v>121442716.78</v>
      </c>
      <c r="M35" s="1165"/>
      <c r="N35" s="1334"/>
      <c r="O35" s="1165"/>
      <c r="P35" s="1165"/>
      <c r="Q35" s="1334"/>
      <c r="R35" s="1165"/>
      <c r="S35" s="1165"/>
    </row>
    <row r="36" spans="1:19">
      <c r="A36" s="1168"/>
      <c r="B36" s="1168"/>
      <c r="C36" s="1165"/>
      <c r="D36" s="1226"/>
      <c r="E36" s="1165"/>
      <c r="F36" s="1168"/>
      <c r="G36" s="1168"/>
      <c r="H36" s="1168"/>
      <c r="I36" s="1226"/>
      <c r="J36" s="1226"/>
      <c r="M36" s="1165"/>
      <c r="N36" s="1334"/>
      <c r="O36" s="1165"/>
      <c r="P36" s="1165"/>
      <c r="Q36" s="1334"/>
      <c r="R36" s="1165"/>
      <c r="S36" s="1165"/>
    </row>
    <row r="37" spans="1:19" ht="15.75">
      <c r="A37" s="1168"/>
      <c r="B37" s="1426" t="s">
        <v>1327</v>
      </c>
      <c r="C37" s="1165"/>
      <c r="D37" s="1432"/>
      <c r="E37" s="1334"/>
      <c r="F37" s="1435"/>
      <c r="G37" s="1168"/>
      <c r="H37" s="1168"/>
      <c r="I37" s="1226"/>
      <c r="J37" s="1226"/>
      <c r="M37" s="1165"/>
      <c r="N37" s="1334"/>
      <c r="O37" s="1165"/>
      <c r="P37" s="1165"/>
      <c r="Q37" s="1334"/>
      <c r="R37" s="1165"/>
      <c r="S37" s="1165"/>
    </row>
    <row r="38" spans="1:19">
      <c r="A38" s="1166" t="s">
        <v>546</v>
      </c>
      <c r="B38" s="1427" t="s">
        <v>1328</v>
      </c>
      <c r="C38" s="1165" t="s">
        <v>1329</v>
      </c>
      <c r="D38" s="1244">
        <v>0</v>
      </c>
      <c r="E38" s="1428"/>
      <c r="F38" s="1429"/>
      <c r="G38" s="1429"/>
      <c r="H38" s="1429"/>
      <c r="I38" s="1264"/>
      <c r="J38" s="1430">
        <f t="shared" ref="J38:J48" si="2">D38+SUM(E38:F38)-SUM(G38:H38)+I38</f>
        <v>0</v>
      </c>
      <c r="M38" s="1165"/>
      <c r="N38" s="1165"/>
      <c r="O38" s="1165"/>
      <c r="P38" s="1165"/>
      <c r="Q38" s="1165"/>
      <c r="R38" s="1165"/>
      <c r="S38" s="1165"/>
    </row>
    <row r="39" spans="1:19">
      <c r="A39" s="1166" t="s">
        <v>547</v>
      </c>
      <c r="B39" s="1427" t="s">
        <v>1330</v>
      </c>
      <c r="C39" s="1165" t="s">
        <v>1331</v>
      </c>
      <c r="D39" s="1244">
        <v>280344102</v>
      </c>
      <c r="E39" s="1176"/>
      <c r="F39" s="1431">
        <v>521132</v>
      </c>
      <c r="G39" s="1431"/>
      <c r="H39" s="1431"/>
      <c r="I39" s="1244"/>
      <c r="J39" s="1432">
        <f t="shared" si="2"/>
        <v>280865234</v>
      </c>
      <c r="M39" s="1165"/>
      <c r="N39" s="1334"/>
      <c r="O39" s="1165"/>
      <c r="P39" s="1165"/>
      <c r="Q39" s="1334"/>
      <c r="R39" s="1165"/>
      <c r="S39" s="1165"/>
    </row>
    <row r="40" spans="1:19">
      <c r="A40" s="1166" t="s">
        <v>548</v>
      </c>
      <c r="B40" s="1427" t="s">
        <v>1332</v>
      </c>
      <c r="C40" s="1165" t="s">
        <v>1333</v>
      </c>
      <c r="D40" s="1244">
        <v>0</v>
      </c>
      <c r="E40" s="1176"/>
      <c r="F40" s="1431"/>
      <c r="G40" s="1431"/>
      <c r="H40" s="1431"/>
      <c r="I40" s="1244"/>
      <c r="J40" s="1432">
        <f t="shared" si="2"/>
        <v>0</v>
      </c>
      <c r="M40" s="1165"/>
      <c r="N40" s="1165"/>
      <c r="O40" s="1165"/>
      <c r="P40" s="1165"/>
      <c r="Q40" s="1165"/>
      <c r="R40" s="1165"/>
      <c r="S40" s="1165"/>
    </row>
    <row r="41" spans="1:19">
      <c r="A41" s="1166" t="s">
        <v>549</v>
      </c>
      <c r="B41" s="1168"/>
      <c r="C41" s="1165" t="s">
        <v>1334</v>
      </c>
      <c r="D41" s="1244">
        <v>0</v>
      </c>
      <c r="E41" s="1176"/>
      <c r="F41" s="1431"/>
      <c r="G41" s="1431"/>
      <c r="H41" s="1431"/>
      <c r="I41" s="1244"/>
      <c r="J41" s="1432">
        <f t="shared" si="2"/>
        <v>0</v>
      </c>
      <c r="M41" s="1165"/>
      <c r="N41" s="1334"/>
      <c r="O41" s="1165"/>
      <c r="P41" s="1165"/>
      <c r="Q41" s="1334"/>
      <c r="R41" s="1165"/>
      <c r="S41" s="1165"/>
    </row>
    <row r="42" spans="1:19">
      <c r="A42" s="1166" t="s">
        <v>550</v>
      </c>
      <c r="B42" s="1168"/>
      <c r="C42" s="1165" t="s">
        <v>1335</v>
      </c>
      <c r="D42" s="1244">
        <v>0</v>
      </c>
      <c r="E42" s="1176"/>
      <c r="F42" s="1431"/>
      <c r="G42" s="1431"/>
      <c r="H42" s="1431"/>
      <c r="I42" s="1244"/>
      <c r="J42" s="1432">
        <f t="shared" si="2"/>
        <v>0</v>
      </c>
      <c r="M42" s="1165"/>
      <c r="N42" s="1334"/>
      <c r="O42" s="1165"/>
      <c r="P42" s="1165"/>
      <c r="Q42" s="1334"/>
      <c r="R42" s="1165"/>
      <c r="S42" s="1165"/>
    </row>
    <row r="43" spans="1:19">
      <c r="A43" s="1166" t="s">
        <v>551</v>
      </c>
      <c r="B43" s="1168"/>
      <c r="C43" s="1165" t="s">
        <v>1336</v>
      </c>
      <c r="D43" s="1244">
        <v>0</v>
      </c>
      <c r="E43" s="1176"/>
      <c r="F43" s="1431"/>
      <c r="G43" s="1431"/>
      <c r="H43" s="1431"/>
      <c r="I43" s="1244"/>
      <c r="J43" s="1432">
        <f t="shared" si="2"/>
        <v>0</v>
      </c>
      <c r="M43" s="1165"/>
      <c r="N43" s="1334"/>
      <c r="O43" s="1165"/>
      <c r="P43" s="1165"/>
      <c r="Q43" s="1334"/>
      <c r="R43" s="1165"/>
      <c r="S43" s="1165"/>
    </row>
    <row r="44" spans="1:19">
      <c r="A44" s="1166" t="s">
        <v>552</v>
      </c>
      <c r="B44" s="1427" t="s">
        <v>1337</v>
      </c>
      <c r="C44" s="1165" t="s">
        <v>1338</v>
      </c>
      <c r="D44" s="1244">
        <v>11979496.18</v>
      </c>
      <c r="E44" s="1176"/>
      <c r="F44" s="1431"/>
      <c r="G44" s="1431"/>
      <c r="H44" s="1431"/>
      <c r="I44" s="1244"/>
      <c r="J44" s="1432">
        <f t="shared" si="2"/>
        <v>11979496.18</v>
      </c>
      <c r="M44" s="1165"/>
      <c r="N44" s="1334"/>
      <c r="O44" s="1165"/>
      <c r="P44" s="1165"/>
      <c r="Q44" s="1334"/>
      <c r="R44" s="1165"/>
      <c r="S44" s="1165"/>
    </row>
    <row r="45" spans="1:19">
      <c r="A45" s="1166" t="s">
        <v>553</v>
      </c>
      <c r="B45" s="1427" t="s">
        <v>1339</v>
      </c>
      <c r="C45" s="1165" t="s">
        <v>1340</v>
      </c>
      <c r="D45" s="1244">
        <v>0</v>
      </c>
      <c r="E45" s="1176"/>
      <c r="F45" s="1431"/>
      <c r="G45" s="1431"/>
      <c r="H45" s="1431"/>
      <c r="I45" s="1244"/>
      <c r="J45" s="1432">
        <f t="shared" si="2"/>
        <v>0</v>
      </c>
      <c r="M45" s="1165"/>
      <c r="N45" s="1334"/>
      <c r="O45" s="1165"/>
      <c r="P45" s="1165"/>
      <c r="Q45" s="1334"/>
      <c r="R45" s="1165"/>
      <c r="S45" s="1165"/>
    </row>
    <row r="46" spans="1:19">
      <c r="A46" s="1166" t="s">
        <v>554</v>
      </c>
      <c r="B46" s="1168"/>
      <c r="C46" s="1165" t="s">
        <v>1341</v>
      </c>
      <c r="D46" s="1244">
        <v>186784</v>
      </c>
      <c r="E46" s="1176"/>
      <c r="F46" s="1431">
        <v>44044.58</v>
      </c>
      <c r="G46" s="1431"/>
      <c r="H46" s="1431"/>
      <c r="I46" s="1244"/>
      <c r="J46" s="1432">
        <f t="shared" si="2"/>
        <v>230828.58000000002</v>
      </c>
      <c r="M46" s="1165"/>
      <c r="N46" s="1334"/>
      <c r="O46" s="1165"/>
      <c r="P46" s="1165"/>
      <c r="Q46" s="1334"/>
      <c r="R46" s="1165"/>
      <c r="S46" s="1165"/>
    </row>
    <row r="47" spans="1:19">
      <c r="A47" s="1166" t="s">
        <v>555</v>
      </c>
      <c r="B47" s="1168"/>
      <c r="C47" s="1165" t="s">
        <v>1342</v>
      </c>
      <c r="D47" s="1244">
        <v>70881</v>
      </c>
      <c r="E47" s="1176"/>
      <c r="F47" s="1431"/>
      <c r="G47" s="1431"/>
      <c r="H47" s="1431"/>
      <c r="I47" s="1244"/>
      <c r="J47" s="1432">
        <f t="shared" si="2"/>
        <v>70881</v>
      </c>
      <c r="M47" s="1165"/>
      <c r="N47" s="1334"/>
      <c r="O47" s="1165"/>
      <c r="P47" s="1165"/>
      <c r="Q47" s="1334"/>
      <c r="R47" s="1165"/>
      <c r="S47" s="1165"/>
    </row>
    <row r="48" spans="1:19">
      <c r="A48" s="1166" t="s">
        <v>556</v>
      </c>
      <c r="B48" s="1427" t="s">
        <v>1343</v>
      </c>
      <c r="C48" s="1165" t="s">
        <v>1344</v>
      </c>
      <c r="D48" s="1244">
        <v>367581714</v>
      </c>
      <c r="E48" s="1176"/>
      <c r="F48" s="1431">
        <v>12774884</v>
      </c>
      <c r="G48" s="1431"/>
      <c r="H48" s="1431">
        <v>273855</v>
      </c>
      <c r="I48" s="1244"/>
      <c r="J48" s="1432">
        <f t="shared" si="2"/>
        <v>380082743</v>
      </c>
      <c r="M48" s="1165"/>
      <c r="N48" s="1165"/>
      <c r="O48" s="1165"/>
      <c r="P48" s="1165"/>
      <c r="Q48" s="1165"/>
      <c r="R48" s="1165"/>
      <c r="S48" s="1165"/>
    </row>
    <row r="49" spans="1:19" ht="15.75">
      <c r="A49" s="1172" t="s">
        <v>557</v>
      </c>
      <c r="B49" s="1436" t="s">
        <v>1345</v>
      </c>
      <c r="C49" s="1187"/>
      <c r="D49" s="1433">
        <f>SUM(D37:D48)</f>
        <v>660162977.18000007</v>
      </c>
      <c r="E49" s="1434">
        <f t="shared" ref="E49:J49" si="3">SUM(E38:E48)</f>
        <v>0</v>
      </c>
      <c r="F49" s="1434">
        <f t="shared" si="3"/>
        <v>13340060.58</v>
      </c>
      <c r="G49" s="1434">
        <f t="shared" si="3"/>
        <v>0</v>
      </c>
      <c r="H49" s="1434">
        <f t="shared" si="3"/>
        <v>273855</v>
      </c>
      <c r="I49" s="1434">
        <f t="shared" si="3"/>
        <v>0</v>
      </c>
      <c r="J49" s="1434">
        <f t="shared" si="3"/>
        <v>673229182.75999999</v>
      </c>
      <c r="M49" s="1165"/>
      <c r="N49" s="1165"/>
      <c r="O49" s="1165"/>
      <c r="P49" s="1165"/>
      <c r="Q49" s="1165"/>
      <c r="R49" s="1165"/>
      <c r="S49" s="1165"/>
    </row>
    <row r="50" spans="1:19">
      <c r="A50" s="1165" t="s">
        <v>436</v>
      </c>
      <c r="B50" s="1165"/>
      <c r="C50" s="1165"/>
      <c r="D50" s="1182"/>
      <c r="E50" s="1182"/>
      <c r="F50" s="1182"/>
      <c r="G50" s="1165"/>
      <c r="H50" s="1165"/>
      <c r="I50" s="1165"/>
      <c r="J50" s="1182"/>
      <c r="M50" s="1165"/>
      <c r="N50" s="1334"/>
      <c r="O50" s="1165"/>
      <c r="P50" s="1165"/>
      <c r="Q50" s="1334"/>
      <c r="R50" s="1165"/>
      <c r="S50" s="1165"/>
    </row>
    <row r="51" spans="1:19">
      <c r="A51" s="1165"/>
      <c r="B51" s="1165"/>
      <c r="C51" s="1165"/>
      <c r="D51" s="1334"/>
      <c r="E51" s="1334"/>
      <c r="F51" s="1334"/>
      <c r="G51" s="1165"/>
      <c r="H51" s="1165"/>
      <c r="I51" s="1165"/>
      <c r="J51" s="1437"/>
      <c r="M51" s="1165"/>
      <c r="N51" s="1334"/>
      <c r="O51" s="1165"/>
      <c r="P51" s="1165"/>
      <c r="Q51" s="1334"/>
      <c r="R51" s="1165"/>
      <c r="S51" s="1165"/>
    </row>
    <row r="52" spans="1:19">
      <c r="A52" s="1185" t="s">
        <v>556</v>
      </c>
      <c r="B52" s="1185"/>
      <c r="C52" s="1185"/>
      <c r="D52" s="1438"/>
      <c r="E52" s="1438"/>
      <c r="F52" s="1438"/>
      <c r="G52" s="1185"/>
      <c r="H52" s="1185"/>
      <c r="I52" s="1185"/>
      <c r="J52" s="1317"/>
      <c r="M52" s="1165"/>
      <c r="N52" s="1165"/>
      <c r="O52" s="1165"/>
      <c r="P52" s="1165"/>
      <c r="Q52" s="1165"/>
      <c r="R52" s="1165"/>
      <c r="S52" s="1165"/>
    </row>
    <row r="53" spans="1:19">
      <c r="A53" s="1165"/>
      <c r="B53" s="1165"/>
      <c r="C53" s="1165"/>
      <c r="D53" s="1334"/>
      <c r="E53" s="1334"/>
      <c r="F53" s="1334"/>
      <c r="G53" s="1165"/>
      <c r="H53" s="1165"/>
      <c r="I53" s="1165"/>
      <c r="J53" s="1437"/>
      <c r="M53" s="1165"/>
      <c r="N53" s="1165"/>
      <c r="O53" s="1165"/>
      <c r="P53" s="1165"/>
      <c r="Q53" s="1165"/>
      <c r="R53" s="1165"/>
      <c r="S53" s="1165"/>
    </row>
    <row r="54" spans="1:19">
      <c r="A54" s="1378" t="str">
        <f>'Data Sheet'!A58</f>
        <v>Annual Report of Frontier Telephone of Rochester, Inc.                                                                                                                   For the period ending December 31, 2015</v>
      </c>
      <c r="B54" s="1165"/>
      <c r="C54" s="1165"/>
      <c r="D54" s="1165"/>
      <c r="E54" s="1165"/>
      <c r="F54" s="1165"/>
      <c r="G54" s="1165"/>
      <c r="H54" s="1165"/>
      <c r="I54" s="1165"/>
      <c r="J54" s="1187"/>
      <c r="M54" s="1165"/>
      <c r="N54" s="1165"/>
      <c r="O54" s="1165"/>
      <c r="P54" s="1165"/>
      <c r="Q54" s="1165"/>
      <c r="R54" s="1165"/>
      <c r="S54" s="1165"/>
    </row>
    <row r="55" spans="1:19">
      <c r="A55" s="1259"/>
      <c r="B55" s="1182"/>
      <c r="C55" s="1182"/>
      <c r="D55" s="1182"/>
      <c r="E55" s="1182"/>
      <c r="F55" s="1182"/>
      <c r="G55" s="1182"/>
      <c r="H55" s="1182"/>
      <c r="I55" s="1182"/>
      <c r="J55" s="1216"/>
      <c r="M55" s="1165"/>
      <c r="N55" s="1165"/>
      <c r="O55" s="1165"/>
      <c r="P55" s="1165"/>
      <c r="Q55" s="1165"/>
      <c r="R55" s="1165"/>
      <c r="S55" s="1165"/>
    </row>
    <row r="56" spans="1:19" ht="15.75">
      <c r="A56" s="1168"/>
      <c r="B56" s="1186" t="s">
        <v>1346</v>
      </c>
      <c r="C56" s="1185"/>
      <c r="D56" s="1185"/>
      <c r="E56" s="1185"/>
      <c r="F56" s="1185"/>
      <c r="G56" s="1185"/>
      <c r="H56" s="1185"/>
      <c r="I56" s="1185"/>
      <c r="J56" s="1219"/>
      <c r="M56" s="1165"/>
      <c r="N56" s="1165"/>
      <c r="O56" s="1165"/>
      <c r="P56" s="1165"/>
      <c r="Q56" s="1165"/>
      <c r="R56" s="1165"/>
      <c r="S56" s="1165"/>
    </row>
    <row r="57" spans="1:19">
      <c r="A57" s="1168"/>
      <c r="B57" s="1165"/>
      <c r="C57" s="1165"/>
      <c r="D57" s="1165"/>
      <c r="E57" s="1165"/>
      <c r="F57" s="1165"/>
      <c r="G57" s="1165"/>
      <c r="H57" s="1165"/>
      <c r="I57" s="1165"/>
      <c r="J57" s="1171"/>
      <c r="M57" s="1165"/>
      <c r="N57" s="1165"/>
      <c r="O57" s="1165"/>
      <c r="P57" s="1165"/>
      <c r="Q57" s="1165"/>
      <c r="R57" s="1165"/>
      <c r="S57" s="1165"/>
    </row>
    <row r="58" spans="1:19">
      <c r="A58" s="1222"/>
      <c r="B58" s="1182"/>
      <c r="C58" s="1182"/>
      <c r="D58" s="1419" t="s">
        <v>812</v>
      </c>
      <c r="E58" s="1420" t="s">
        <v>1287</v>
      </c>
      <c r="F58" s="1420"/>
      <c r="G58" s="1421" t="s">
        <v>1288</v>
      </c>
      <c r="H58" s="1422"/>
      <c r="I58" s="1419" t="s">
        <v>1289</v>
      </c>
      <c r="J58" s="1423" t="s">
        <v>812</v>
      </c>
      <c r="K58" s="1165"/>
      <c r="L58" s="1165"/>
      <c r="M58" s="1165"/>
      <c r="N58" s="1165"/>
      <c r="O58" s="1165"/>
      <c r="P58" s="1165"/>
      <c r="Q58" s="1165"/>
      <c r="R58" s="1165"/>
      <c r="S58" s="1165"/>
    </row>
    <row r="59" spans="1:19">
      <c r="A59" s="1226"/>
      <c r="B59" s="1165"/>
      <c r="C59" s="1165"/>
      <c r="D59" s="1230" t="s">
        <v>1294</v>
      </c>
      <c r="E59" s="1188" t="s">
        <v>1291</v>
      </c>
      <c r="F59" s="1166" t="s">
        <v>1291</v>
      </c>
      <c r="G59" s="1424" t="s">
        <v>1292</v>
      </c>
      <c r="H59" s="1419" t="s">
        <v>1293</v>
      </c>
      <c r="I59" s="1230" t="s">
        <v>663</v>
      </c>
      <c r="J59" s="1232" t="s">
        <v>1294</v>
      </c>
      <c r="K59" s="1165"/>
      <c r="L59" s="1165"/>
      <c r="M59" s="1165"/>
      <c r="N59" s="1165"/>
      <c r="O59" s="1165"/>
      <c r="P59" s="1165"/>
      <c r="Q59" s="1165"/>
      <c r="R59" s="1165"/>
      <c r="S59" s="1165"/>
    </row>
    <row r="60" spans="1:19">
      <c r="A60" s="1230" t="s">
        <v>489</v>
      </c>
      <c r="B60" s="1165"/>
      <c r="C60" s="1188" t="s">
        <v>1295</v>
      </c>
      <c r="D60" s="1230" t="s">
        <v>1296</v>
      </c>
      <c r="E60" s="1188" t="s">
        <v>1297</v>
      </c>
      <c r="F60" s="1166" t="s">
        <v>1298</v>
      </c>
      <c r="G60" s="1166" t="s">
        <v>1299</v>
      </c>
      <c r="H60" s="1230" t="s">
        <v>1298</v>
      </c>
      <c r="I60" s="1232" t="s">
        <v>1300</v>
      </c>
      <c r="J60" s="1232" t="s">
        <v>1296</v>
      </c>
      <c r="K60" s="1165"/>
      <c r="L60" s="1165"/>
      <c r="M60" s="1165"/>
      <c r="N60" s="1165"/>
      <c r="O60" s="1165"/>
      <c r="P60" s="1165"/>
      <c r="Q60" s="1165"/>
      <c r="R60" s="1165"/>
      <c r="S60" s="1165"/>
    </row>
    <row r="61" spans="1:19">
      <c r="A61" s="1230" t="s">
        <v>501</v>
      </c>
      <c r="B61" s="1165"/>
      <c r="C61" s="1188" t="s">
        <v>1301</v>
      </c>
      <c r="D61" s="1230" t="s">
        <v>519</v>
      </c>
      <c r="E61" s="1188" t="s">
        <v>228</v>
      </c>
      <c r="F61" s="1166" t="s">
        <v>515</v>
      </c>
      <c r="G61" s="1166" t="s">
        <v>516</v>
      </c>
      <c r="H61" s="1230" t="s">
        <v>517</v>
      </c>
      <c r="I61" s="1232" t="s">
        <v>518</v>
      </c>
      <c r="J61" s="1232" t="s">
        <v>519</v>
      </c>
      <c r="K61" s="1165"/>
      <c r="L61" s="1165"/>
      <c r="M61" s="1165"/>
      <c r="N61" s="1165"/>
      <c r="O61" s="1165"/>
      <c r="P61" s="1165"/>
      <c r="Q61" s="1165"/>
      <c r="R61" s="1165"/>
      <c r="S61" s="1165"/>
    </row>
    <row r="62" spans="1:19">
      <c r="A62" s="1425"/>
      <c r="B62" s="1190"/>
      <c r="C62" s="1187"/>
      <c r="D62" s="1425"/>
      <c r="E62" s="1187"/>
      <c r="F62" s="1190"/>
      <c r="G62" s="1190"/>
      <c r="H62" s="1425"/>
      <c r="I62" s="1171"/>
      <c r="J62" s="1171"/>
      <c r="K62" s="1165"/>
      <c r="L62" s="1165"/>
      <c r="M62" s="1165"/>
      <c r="N62" s="1165"/>
      <c r="O62" s="1165"/>
      <c r="P62" s="1165"/>
      <c r="Q62" s="1165"/>
      <c r="R62" s="1165"/>
      <c r="S62" s="1165"/>
    </row>
    <row r="63" spans="1:19" ht="15.75">
      <c r="A63" s="1168"/>
      <c r="B63" s="1426" t="s">
        <v>1347</v>
      </c>
      <c r="C63" s="1165"/>
      <c r="D63" s="1226"/>
      <c r="E63" s="1165"/>
      <c r="F63" s="1435"/>
      <c r="G63" s="1168"/>
      <c r="H63" s="1168"/>
      <c r="I63" s="1226"/>
      <c r="J63" s="1226"/>
      <c r="K63" s="1165"/>
      <c r="L63" s="1165"/>
      <c r="M63" s="1165"/>
      <c r="N63" s="1165"/>
      <c r="O63" s="1165"/>
      <c r="P63" s="1165"/>
      <c r="Q63" s="1165"/>
      <c r="R63" s="1165"/>
      <c r="S63" s="1165"/>
    </row>
    <row r="64" spans="1:19">
      <c r="A64" s="1166" t="s">
        <v>696</v>
      </c>
      <c r="B64" s="1427" t="s">
        <v>1348</v>
      </c>
      <c r="C64" s="1165" t="s">
        <v>1349</v>
      </c>
      <c r="D64" s="1244">
        <v>0</v>
      </c>
      <c r="E64" s="1428"/>
      <c r="F64" s="1429"/>
      <c r="G64" s="1429"/>
      <c r="H64" s="1429"/>
      <c r="I64" s="1264"/>
      <c r="J64" s="1430">
        <f>D64+SUM(E64:F64)-SUM(G64:H64)+I64</f>
        <v>0</v>
      </c>
      <c r="K64" s="1165"/>
      <c r="L64" s="1165"/>
      <c r="M64" s="1165"/>
      <c r="N64" s="1165"/>
      <c r="O64" s="1165"/>
      <c r="P64" s="1165"/>
      <c r="Q64" s="1165"/>
      <c r="R64" s="1165"/>
      <c r="S64" s="1165"/>
    </row>
    <row r="65" spans="1:19">
      <c r="A65" s="1166" t="s">
        <v>698</v>
      </c>
      <c r="B65" s="1427" t="s">
        <v>1350</v>
      </c>
      <c r="C65" s="1165" t="s">
        <v>1351</v>
      </c>
      <c r="D65" s="1244">
        <v>0</v>
      </c>
      <c r="E65" s="1176"/>
      <c r="F65" s="1431"/>
      <c r="G65" s="1431"/>
      <c r="H65" s="1431"/>
      <c r="I65" s="1244"/>
      <c r="J65" s="1432">
        <f>D65+SUM(E65:F65)-SUM(G65:H65)+I65</f>
        <v>0</v>
      </c>
      <c r="K65" s="1165"/>
      <c r="L65" s="1165"/>
      <c r="M65" s="1165"/>
      <c r="N65" s="1165"/>
      <c r="O65" s="1165"/>
      <c r="P65" s="1165"/>
      <c r="Q65" s="1165"/>
      <c r="R65" s="1165"/>
      <c r="S65" s="1165"/>
    </row>
    <row r="66" spans="1:19">
      <c r="A66" s="1166" t="s">
        <v>700</v>
      </c>
      <c r="B66" s="1427" t="s">
        <v>1352</v>
      </c>
      <c r="C66" s="1165" t="s">
        <v>1353</v>
      </c>
      <c r="D66" s="1244">
        <v>1415621.53</v>
      </c>
      <c r="E66" s="1176"/>
      <c r="F66" s="1431"/>
      <c r="G66" s="1431"/>
      <c r="H66" s="1431"/>
      <c r="I66" s="1244"/>
      <c r="J66" s="1432">
        <f>D66+SUM(E66:F66)-SUM(G66:H66)+I66</f>
        <v>1415621.53</v>
      </c>
      <c r="K66" s="1165"/>
      <c r="L66" s="1165"/>
      <c r="M66" s="1165"/>
      <c r="N66" s="1165"/>
      <c r="O66" s="1165"/>
      <c r="P66" s="1165"/>
      <c r="Q66" s="1165"/>
      <c r="R66" s="1165"/>
      <c r="S66" s="1165"/>
    </row>
    <row r="67" spans="1:19">
      <c r="A67" s="1166" t="s">
        <v>292</v>
      </c>
      <c r="B67" s="1427" t="s">
        <v>1354</v>
      </c>
      <c r="C67" s="1165" t="s">
        <v>1355</v>
      </c>
      <c r="D67" s="1244">
        <v>12666787</v>
      </c>
      <c r="E67" s="1176"/>
      <c r="F67" s="1431"/>
      <c r="G67" s="1431"/>
      <c r="H67" s="1431"/>
      <c r="I67" s="1244"/>
      <c r="J67" s="1432">
        <f>D67+SUM(E67:F67)-SUM(G67:H67)+I67</f>
        <v>12666787</v>
      </c>
      <c r="K67" s="1165"/>
      <c r="L67" s="1165"/>
      <c r="M67" s="1165"/>
      <c r="N67" s="1165"/>
      <c r="O67" s="1165"/>
      <c r="P67" s="1165"/>
      <c r="Q67" s="1165"/>
      <c r="R67" s="1165"/>
      <c r="S67" s="1165"/>
    </row>
    <row r="68" spans="1:19">
      <c r="A68" s="1166" t="s">
        <v>883</v>
      </c>
      <c r="B68" s="1427" t="s">
        <v>1356</v>
      </c>
      <c r="C68" s="1165" t="s">
        <v>1357</v>
      </c>
      <c r="D68" s="1244">
        <v>929547</v>
      </c>
      <c r="E68" s="1176"/>
      <c r="F68" s="1431"/>
      <c r="G68" s="1431"/>
      <c r="H68" s="1431"/>
      <c r="I68" s="1244"/>
      <c r="J68" s="1432">
        <f>D68+SUM(E68:F68)-SUM(G68:H68)+I68</f>
        <v>929547</v>
      </c>
      <c r="K68" s="1165"/>
      <c r="L68" s="1165"/>
      <c r="M68" s="1165"/>
      <c r="N68" s="1165"/>
      <c r="O68" s="1165"/>
      <c r="P68" s="1165"/>
      <c r="Q68" s="1165"/>
      <c r="R68" s="1165"/>
      <c r="S68" s="1165"/>
    </row>
    <row r="69" spans="1:19" ht="15.75">
      <c r="A69" s="1166" t="s">
        <v>886</v>
      </c>
      <c r="B69" s="1426" t="s">
        <v>1358</v>
      </c>
      <c r="C69" s="1165"/>
      <c r="D69" s="1433">
        <f>SUM(D63:D68)</f>
        <v>15011955.529999999</v>
      </c>
      <c r="E69" s="1434">
        <f t="shared" ref="E69:J69" si="4">SUM(E64:E68)</f>
        <v>0</v>
      </c>
      <c r="F69" s="1434">
        <f t="shared" si="4"/>
        <v>0</v>
      </c>
      <c r="G69" s="1434">
        <f t="shared" si="4"/>
        <v>0</v>
      </c>
      <c r="H69" s="1434">
        <f t="shared" si="4"/>
        <v>0</v>
      </c>
      <c r="I69" s="1434">
        <f t="shared" si="4"/>
        <v>0</v>
      </c>
      <c r="J69" s="1434">
        <f t="shared" si="4"/>
        <v>15011955.529999999</v>
      </c>
      <c r="K69" s="1165"/>
      <c r="L69" s="1165"/>
      <c r="M69" s="1165"/>
      <c r="N69" s="1165"/>
      <c r="O69" s="1165"/>
      <c r="P69" s="1165"/>
      <c r="Q69" s="1165"/>
      <c r="R69" s="1165"/>
      <c r="S69" s="1165"/>
    </row>
    <row r="70" spans="1:19">
      <c r="A70" s="1168"/>
      <c r="B70" s="1168"/>
      <c r="C70" s="1165"/>
      <c r="D70" s="1226"/>
      <c r="E70" s="1165"/>
      <c r="F70" s="1226"/>
      <c r="G70" s="1165"/>
      <c r="H70" s="1226"/>
      <c r="I70" s="1055"/>
      <c r="J70" s="1055"/>
      <c r="K70" s="1165"/>
      <c r="L70" s="1165"/>
      <c r="M70" s="1165"/>
      <c r="N70" s="1165"/>
      <c r="O70" s="1165"/>
      <c r="P70" s="1165"/>
      <c r="Q70" s="1165"/>
      <c r="R70" s="1165"/>
      <c r="S70" s="1165"/>
    </row>
    <row r="71" spans="1:19" ht="15.75">
      <c r="A71" s="1168"/>
      <c r="B71" s="1426" t="s">
        <v>1359</v>
      </c>
      <c r="C71" s="1165"/>
      <c r="D71" s="1226"/>
      <c r="E71" s="1165"/>
      <c r="F71" s="1226"/>
      <c r="G71" s="1165"/>
      <c r="H71" s="1226"/>
      <c r="I71" s="1055"/>
      <c r="J71" s="1055"/>
      <c r="K71" s="1165"/>
      <c r="L71" s="1165"/>
      <c r="M71" s="1165"/>
      <c r="N71" s="1165"/>
      <c r="O71" s="1165"/>
      <c r="P71" s="1165"/>
      <c r="Q71" s="1165"/>
      <c r="R71" s="1165"/>
      <c r="S71" s="1165"/>
    </row>
    <row r="72" spans="1:19">
      <c r="A72" s="1166" t="s">
        <v>889</v>
      </c>
      <c r="B72" s="1427" t="s">
        <v>1360</v>
      </c>
      <c r="C72" s="1165" t="s">
        <v>1361</v>
      </c>
      <c r="D72" s="1244">
        <v>59783037</v>
      </c>
      <c r="E72" s="1428"/>
      <c r="F72" s="1264">
        <v>675067</v>
      </c>
      <c r="G72" s="1428"/>
      <c r="H72" s="1264">
        <v>160313</v>
      </c>
      <c r="I72" s="1196">
        <v>609</v>
      </c>
      <c r="J72" s="1430">
        <f>D72+SUM(E72:F72)-SUM(G72:H72)+I72</f>
        <v>60298400</v>
      </c>
      <c r="K72" s="1165"/>
      <c r="L72" s="1165"/>
      <c r="M72" s="1165"/>
      <c r="N72" s="1165"/>
      <c r="O72" s="1165"/>
      <c r="P72" s="1165"/>
      <c r="Q72" s="1165"/>
      <c r="R72" s="1165"/>
      <c r="S72" s="1165"/>
    </row>
    <row r="73" spans="1:19">
      <c r="A73" s="1166" t="s">
        <v>893</v>
      </c>
      <c r="B73" s="1427" t="s">
        <v>1362</v>
      </c>
      <c r="C73" s="1165" t="s">
        <v>1363</v>
      </c>
      <c r="D73" s="1244">
        <v>256043363</v>
      </c>
      <c r="E73" s="1176"/>
      <c r="F73" s="1244">
        <v>4603503</v>
      </c>
      <c r="G73" s="1176"/>
      <c r="H73" s="1244">
        <v>1692395</v>
      </c>
      <c r="I73" s="1247"/>
      <c r="J73" s="1432">
        <f t="shared" ref="J73:J80" si="5">D73+SUM(E73:F73)-SUM(G73:H73)+I73</f>
        <v>258954471</v>
      </c>
      <c r="K73" s="1165"/>
      <c r="L73" s="1165"/>
      <c r="M73" s="1165"/>
      <c r="N73" s="1165"/>
      <c r="O73" s="1165"/>
      <c r="P73" s="1165"/>
      <c r="Q73" s="1165"/>
      <c r="R73" s="1165"/>
      <c r="S73" s="1165"/>
    </row>
    <row r="74" spans="1:19">
      <c r="A74" s="1166" t="s">
        <v>896</v>
      </c>
      <c r="B74" s="1427" t="s">
        <v>1364</v>
      </c>
      <c r="C74" s="1165" t="s">
        <v>1365</v>
      </c>
      <c r="D74" s="1244">
        <v>177438700</v>
      </c>
      <c r="E74" s="1176"/>
      <c r="F74" s="1244">
        <v>1603057</v>
      </c>
      <c r="G74" s="1176"/>
      <c r="H74" s="1244">
        <v>114998</v>
      </c>
      <c r="I74" s="1247"/>
      <c r="J74" s="1432">
        <f t="shared" si="5"/>
        <v>178926759</v>
      </c>
      <c r="K74" s="1165"/>
      <c r="L74" s="1165"/>
      <c r="M74" s="1165"/>
      <c r="N74" s="1165"/>
      <c r="O74" s="1165"/>
      <c r="P74" s="1165"/>
      <c r="Q74" s="1165"/>
      <c r="R74" s="1165"/>
      <c r="S74" s="1165"/>
    </row>
    <row r="75" spans="1:19">
      <c r="A75" s="1166" t="s">
        <v>899</v>
      </c>
      <c r="B75" s="1427" t="s">
        <v>1366</v>
      </c>
      <c r="C75" s="1165" t="s">
        <v>1367</v>
      </c>
      <c r="D75" s="1244">
        <v>115238906</v>
      </c>
      <c r="E75" s="1176"/>
      <c r="F75" s="1244">
        <v>1774246</v>
      </c>
      <c r="G75" s="1176"/>
      <c r="H75" s="1244">
        <v>1135772</v>
      </c>
      <c r="I75" s="1247"/>
      <c r="J75" s="1432">
        <f t="shared" si="5"/>
        <v>115877380</v>
      </c>
      <c r="K75" s="1165"/>
      <c r="L75" s="1165"/>
      <c r="M75" s="1165"/>
      <c r="N75" s="1165"/>
      <c r="O75" s="1165"/>
      <c r="P75" s="1165"/>
      <c r="Q75" s="1165"/>
      <c r="R75" s="1165"/>
      <c r="S75" s="1165"/>
    </row>
    <row r="76" spans="1:19">
      <c r="A76" s="1166" t="s">
        <v>831</v>
      </c>
      <c r="B76" s="1427" t="s">
        <v>1368</v>
      </c>
      <c r="C76" s="1165" t="s">
        <v>1369</v>
      </c>
      <c r="D76" s="1244">
        <v>0</v>
      </c>
      <c r="E76" s="1176"/>
      <c r="F76" s="1244"/>
      <c r="G76" s="1176"/>
      <c r="H76" s="1244"/>
      <c r="I76" s="1247"/>
      <c r="J76" s="1432">
        <f t="shared" si="5"/>
        <v>0</v>
      </c>
      <c r="K76" s="1165"/>
      <c r="L76" s="1165"/>
      <c r="M76" s="1165"/>
      <c r="N76" s="1165"/>
      <c r="O76" s="1165"/>
      <c r="P76" s="1165"/>
      <c r="Q76" s="1165"/>
      <c r="R76" s="1165"/>
      <c r="S76" s="1165"/>
    </row>
    <row r="77" spans="1:19">
      <c r="A77" s="1166" t="s">
        <v>836</v>
      </c>
      <c r="B77" s="1427" t="s">
        <v>1370</v>
      </c>
      <c r="C77" s="1165" t="s">
        <v>1371</v>
      </c>
      <c r="D77" s="1244">
        <v>0</v>
      </c>
      <c r="E77" s="1176"/>
      <c r="F77" s="1244"/>
      <c r="G77" s="1176"/>
      <c r="H77" s="1244"/>
      <c r="I77" s="1247"/>
      <c r="J77" s="1432">
        <f t="shared" si="5"/>
        <v>0</v>
      </c>
      <c r="K77" s="1165"/>
      <c r="L77" s="1165"/>
      <c r="M77" s="1165"/>
      <c r="N77" s="1165"/>
      <c r="O77" s="1165"/>
      <c r="P77" s="1165"/>
      <c r="Q77" s="1165"/>
      <c r="R77" s="1165"/>
      <c r="S77" s="1165"/>
    </row>
    <row r="78" spans="1:19">
      <c r="A78" s="1166" t="s">
        <v>841</v>
      </c>
      <c r="B78" s="1427" t="s">
        <v>1372</v>
      </c>
      <c r="C78" s="1165" t="s">
        <v>1373</v>
      </c>
      <c r="D78" s="1244">
        <v>23521158</v>
      </c>
      <c r="E78" s="1176"/>
      <c r="F78" s="1244">
        <v>7947</v>
      </c>
      <c r="G78" s="1176"/>
      <c r="H78" s="1244">
        <v>15828</v>
      </c>
      <c r="I78" s="1247"/>
      <c r="J78" s="1432">
        <f t="shared" si="5"/>
        <v>23513277</v>
      </c>
      <c r="K78" s="1165"/>
      <c r="L78" s="1165"/>
      <c r="M78" s="1165"/>
      <c r="N78" s="1165"/>
      <c r="O78" s="1165"/>
      <c r="P78" s="1165"/>
      <c r="Q78" s="1165"/>
      <c r="R78" s="1165"/>
      <c r="S78" s="1165"/>
    </row>
    <row r="79" spans="1:19">
      <c r="A79" s="1166" t="s">
        <v>310</v>
      </c>
      <c r="B79" s="1427" t="s">
        <v>1374</v>
      </c>
      <c r="C79" s="1165" t="s">
        <v>1375</v>
      </c>
      <c r="D79" s="1244">
        <v>4312288</v>
      </c>
      <c r="E79" s="1176"/>
      <c r="F79" s="1244"/>
      <c r="G79" s="1176"/>
      <c r="H79" s="1244">
        <v>3432</v>
      </c>
      <c r="I79" s="1247"/>
      <c r="J79" s="1432">
        <f t="shared" si="5"/>
        <v>4308856</v>
      </c>
      <c r="K79" s="1165"/>
      <c r="L79" s="1165"/>
      <c r="M79" s="1165"/>
      <c r="N79" s="1165"/>
      <c r="O79" s="1165"/>
      <c r="P79" s="1165"/>
      <c r="Q79" s="1165"/>
      <c r="R79" s="1165"/>
      <c r="S79" s="1165"/>
    </row>
    <row r="80" spans="1:19">
      <c r="A80" s="1166" t="s">
        <v>311</v>
      </c>
      <c r="B80" s="1427" t="s">
        <v>1376</v>
      </c>
      <c r="C80" s="1165" t="s">
        <v>1377</v>
      </c>
      <c r="D80" s="1244">
        <v>93253005</v>
      </c>
      <c r="E80" s="1176"/>
      <c r="F80" s="1244">
        <v>170008</v>
      </c>
      <c r="G80" s="1176"/>
      <c r="H80" s="1244">
        <v>698</v>
      </c>
      <c r="I80" s="1247"/>
      <c r="J80" s="1432">
        <f t="shared" si="5"/>
        <v>93422315</v>
      </c>
      <c r="K80" s="1165"/>
      <c r="L80" s="1165"/>
      <c r="M80" s="1165"/>
      <c r="N80" s="1165"/>
      <c r="O80" s="1165"/>
      <c r="P80" s="1165"/>
      <c r="Q80" s="1165"/>
      <c r="R80" s="1165"/>
      <c r="S80" s="1165"/>
    </row>
    <row r="81" spans="1:19" ht="15.75">
      <c r="A81" s="1166" t="s">
        <v>912</v>
      </c>
      <c r="B81" s="1426" t="s">
        <v>1378</v>
      </c>
      <c r="C81" s="1165"/>
      <c r="D81" s="1433">
        <f>SUM(D72:D80)</f>
        <v>729590457</v>
      </c>
      <c r="E81" s="1434">
        <f t="shared" ref="E81:J81" si="6">SUM(E72:E80)</f>
        <v>0</v>
      </c>
      <c r="F81" s="1434">
        <f t="shared" si="6"/>
        <v>8833828</v>
      </c>
      <c r="G81" s="1434">
        <f t="shared" si="6"/>
        <v>0</v>
      </c>
      <c r="H81" s="1434">
        <f t="shared" si="6"/>
        <v>3123436</v>
      </c>
      <c r="I81" s="1434">
        <f t="shared" si="6"/>
        <v>609</v>
      </c>
      <c r="J81" s="1434">
        <f t="shared" si="6"/>
        <v>735301458</v>
      </c>
      <c r="K81" s="1165"/>
      <c r="L81" s="1165"/>
      <c r="M81" s="1165"/>
      <c r="N81" s="1165"/>
      <c r="O81" s="1165"/>
      <c r="P81" s="1165"/>
      <c r="Q81" s="1165"/>
      <c r="R81" s="1165"/>
      <c r="S81" s="1165"/>
    </row>
    <row r="82" spans="1:19">
      <c r="A82" s="1168"/>
      <c r="B82" s="1168"/>
      <c r="C82" s="1165"/>
      <c r="D82" s="1226"/>
      <c r="E82" s="1165"/>
      <c r="F82" s="1226"/>
      <c r="G82" s="1165"/>
      <c r="H82" s="1226"/>
      <c r="I82" s="1055"/>
      <c r="J82" s="1055"/>
      <c r="K82" s="1165"/>
      <c r="L82" s="1165"/>
      <c r="M82" s="1165"/>
      <c r="N82" s="1165"/>
      <c r="O82" s="1165"/>
      <c r="P82" s="1165"/>
      <c r="Q82" s="1165"/>
      <c r="R82" s="1165"/>
      <c r="S82" s="1165"/>
    </row>
    <row r="83" spans="1:19" ht="15.75">
      <c r="A83" s="1168"/>
      <c r="B83" s="1426" t="s">
        <v>1379</v>
      </c>
      <c r="C83" s="1165"/>
      <c r="D83" s="1226"/>
      <c r="E83" s="1165"/>
      <c r="F83" s="1226"/>
      <c r="G83" s="1165"/>
      <c r="H83" s="1226"/>
      <c r="I83" s="1055"/>
      <c r="J83" s="1055"/>
      <c r="K83" s="1165"/>
      <c r="L83" s="1165"/>
      <c r="M83" s="1165"/>
      <c r="N83" s="1165"/>
      <c r="O83" s="1165"/>
      <c r="P83" s="1165"/>
      <c r="Q83" s="1165"/>
      <c r="R83" s="1165"/>
      <c r="S83" s="1165"/>
    </row>
    <row r="84" spans="1:19">
      <c r="A84" s="1166" t="s">
        <v>915</v>
      </c>
      <c r="B84" s="1427" t="s">
        <v>1380</v>
      </c>
      <c r="C84" s="1165" t="s">
        <v>1381</v>
      </c>
      <c r="D84" s="1244">
        <v>0</v>
      </c>
      <c r="E84" s="1428"/>
      <c r="F84" s="1264"/>
      <c r="G84" s="1428"/>
      <c r="H84" s="1264"/>
      <c r="I84" s="1196"/>
      <c r="J84" s="1430">
        <f>D84+SUM(E84:F84)-SUM(G84:H84)+I84</f>
        <v>0</v>
      </c>
      <c r="K84" s="1165"/>
      <c r="L84" s="1165"/>
      <c r="M84" s="1165"/>
      <c r="N84" s="1165"/>
      <c r="O84" s="1165"/>
      <c r="P84" s="1165"/>
      <c r="Q84" s="1165"/>
      <c r="R84" s="1165"/>
      <c r="S84" s="1165"/>
    </row>
    <row r="85" spans="1:19">
      <c r="A85" s="1166" t="s">
        <v>917</v>
      </c>
      <c r="B85" s="1427" t="s">
        <v>1382</v>
      </c>
      <c r="C85" s="1165" t="s">
        <v>1383</v>
      </c>
      <c r="D85" s="1244">
        <v>12080937</v>
      </c>
      <c r="E85" s="1176"/>
      <c r="F85" s="1244"/>
      <c r="G85" s="1176"/>
      <c r="H85" s="1244"/>
      <c r="I85" s="1247">
        <v>13214</v>
      </c>
      <c r="J85" s="1432">
        <f>D85+SUM(E85:F85)-SUM(G85:H85)+I85</f>
        <v>12094151</v>
      </c>
      <c r="K85" s="1165"/>
      <c r="L85" s="1165"/>
      <c r="M85" s="1165"/>
      <c r="N85" s="1165"/>
      <c r="O85" s="1165"/>
      <c r="P85" s="1165"/>
      <c r="Q85" s="1165"/>
      <c r="R85" s="1165"/>
      <c r="S85" s="1165"/>
    </row>
    <row r="86" spans="1:19">
      <c r="A86" s="1166" t="s">
        <v>920</v>
      </c>
      <c r="B86" s="1427" t="s">
        <v>1384</v>
      </c>
      <c r="C86" s="1165" t="s">
        <v>1385</v>
      </c>
      <c r="D86" s="1244">
        <v>0</v>
      </c>
      <c r="E86" s="1176"/>
      <c r="F86" s="1244"/>
      <c r="G86" s="1176"/>
      <c r="H86" s="1244"/>
      <c r="I86" s="1247"/>
      <c r="J86" s="1432">
        <f>D86+SUM(E86:F86)-SUM(G86:H86)+I86</f>
        <v>0</v>
      </c>
      <c r="K86" s="1165"/>
      <c r="L86" s="1165"/>
      <c r="M86" s="1165"/>
      <c r="N86" s="1165"/>
      <c r="O86" s="1165"/>
      <c r="P86" s="1165"/>
      <c r="Q86" s="1165"/>
      <c r="R86" s="1165"/>
      <c r="S86" s="1165"/>
    </row>
    <row r="87" spans="1:19" ht="15.75">
      <c r="A87" s="1166" t="s">
        <v>923</v>
      </c>
      <c r="B87" s="1426" t="s">
        <v>1386</v>
      </c>
      <c r="C87" s="1165"/>
      <c r="D87" s="1433">
        <f>SUM(D84:D86)</f>
        <v>12080937</v>
      </c>
      <c r="E87" s="1434">
        <f t="shared" ref="E87:J87" si="7">SUM(E84:E86)</f>
        <v>0</v>
      </c>
      <c r="F87" s="1434">
        <f t="shared" si="7"/>
        <v>0</v>
      </c>
      <c r="G87" s="1434">
        <f t="shared" si="7"/>
        <v>0</v>
      </c>
      <c r="H87" s="1434">
        <f t="shared" si="7"/>
        <v>0</v>
      </c>
      <c r="I87" s="1434">
        <f t="shared" si="7"/>
        <v>13214</v>
      </c>
      <c r="J87" s="1434">
        <f t="shared" si="7"/>
        <v>12094151</v>
      </c>
      <c r="K87" s="1165"/>
      <c r="L87" s="1165"/>
      <c r="M87" s="1165"/>
      <c r="N87" s="1165"/>
      <c r="O87" s="1165"/>
      <c r="P87" s="1165"/>
      <c r="Q87" s="1165"/>
      <c r="R87" s="1165"/>
      <c r="S87" s="1165"/>
    </row>
    <row r="88" spans="1:19">
      <c r="A88" s="1168"/>
      <c r="B88" s="1168"/>
      <c r="C88" s="1165"/>
      <c r="D88" s="1226"/>
      <c r="E88" s="1165"/>
      <c r="F88" s="1226"/>
      <c r="G88" s="1165"/>
      <c r="H88" s="1226"/>
      <c r="I88" s="1055"/>
      <c r="J88" s="1055"/>
      <c r="K88" s="1165"/>
      <c r="L88" s="1165"/>
      <c r="M88" s="1165"/>
      <c r="N88" s="1165"/>
      <c r="O88" s="1165"/>
      <c r="P88" s="1165"/>
      <c r="Q88" s="1165"/>
      <c r="R88" s="1165"/>
      <c r="S88" s="1165"/>
    </row>
    <row r="89" spans="1:19">
      <c r="A89" s="1168"/>
      <c r="B89" s="1168"/>
      <c r="C89" s="1165"/>
      <c r="D89" s="1226"/>
      <c r="E89" s="1165"/>
      <c r="F89" s="1226"/>
      <c r="G89" s="1165"/>
      <c r="H89" s="1226"/>
      <c r="I89" s="1055"/>
      <c r="J89" s="1055"/>
      <c r="K89" s="1165"/>
      <c r="L89" s="1165"/>
      <c r="M89" s="1165"/>
      <c r="N89" s="1165"/>
      <c r="O89" s="1165"/>
      <c r="P89" s="1165"/>
      <c r="Q89" s="1165"/>
      <c r="R89" s="1165"/>
      <c r="S89" s="1165"/>
    </row>
    <row r="90" spans="1:19" ht="15.75">
      <c r="A90" s="1166" t="s">
        <v>925</v>
      </c>
      <c r="B90" s="1426" t="s">
        <v>1387</v>
      </c>
      <c r="C90" s="1165"/>
      <c r="D90" s="1433">
        <f>D35+D49+D69+D87+D81</f>
        <v>1538333050.49</v>
      </c>
      <c r="E90" s="1434">
        <f t="shared" ref="E90:J90" si="8">E35+E49+E69+E81+E87</f>
        <v>0</v>
      </c>
      <c r="F90" s="1434">
        <f t="shared" si="8"/>
        <v>23643653.579999998</v>
      </c>
      <c r="G90" s="1434">
        <f t="shared" si="8"/>
        <v>0</v>
      </c>
      <c r="H90" s="1434">
        <f t="shared" si="8"/>
        <v>4838979</v>
      </c>
      <c r="I90" s="1434">
        <f t="shared" si="8"/>
        <v>-58261</v>
      </c>
      <c r="J90" s="1434">
        <f t="shared" si="8"/>
        <v>1557079464.0699999</v>
      </c>
      <c r="K90" s="1165"/>
      <c r="L90" s="1165"/>
      <c r="M90" s="1165"/>
      <c r="N90" s="1165"/>
      <c r="O90" s="1165"/>
      <c r="P90" s="1165"/>
      <c r="Q90" s="1165"/>
      <c r="R90" s="1165"/>
      <c r="S90" s="1165"/>
    </row>
    <row r="91" spans="1:19">
      <c r="A91" s="1168"/>
      <c r="B91" s="1168"/>
      <c r="C91" s="1165"/>
      <c r="D91" s="1226"/>
      <c r="E91" s="1165"/>
      <c r="F91" s="1226"/>
      <c r="G91" s="1165"/>
      <c r="H91" s="1226"/>
      <c r="I91" s="1055"/>
      <c r="J91" s="1055"/>
      <c r="K91" s="1165"/>
      <c r="L91" s="1165"/>
      <c r="M91" s="1165"/>
      <c r="N91" s="1165"/>
      <c r="O91" s="1165"/>
      <c r="P91" s="1165"/>
      <c r="Q91" s="1165"/>
      <c r="R91" s="1165"/>
      <c r="S91" s="1165"/>
    </row>
    <row r="92" spans="1:19">
      <c r="A92" s="1166" t="s">
        <v>1128</v>
      </c>
      <c r="B92" s="1168" t="s">
        <v>1388</v>
      </c>
      <c r="C92" s="1165"/>
      <c r="D92" s="1244">
        <v>0</v>
      </c>
      <c r="E92" s="1428"/>
      <c r="F92" s="1264"/>
      <c r="G92" s="1428"/>
      <c r="H92" s="1264"/>
      <c r="I92" s="1196"/>
      <c r="J92" s="1430">
        <f t="shared" ref="J92:J101" si="9">D92+SUM(E92:F92)-SUM(G92:H92)+I92</f>
        <v>0</v>
      </c>
      <c r="K92" s="1165"/>
      <c r="L92" s="1165"/>
      <c r="M92" s="1165"/>
      <c r="N92" s="1165"/>
      <c r="O92" s="1165"/>
      <c r="P92" s="1165"/>
      <c r="Q92" s="1165"/>
      <c r="R92" s="1165"/>
      <c r="S92" s="1165"/>
    </row>
    <row r="93" spans="1:19">
      <c r="A93" s="1166" t="s">
        <v>1130</v>
      </c>
      <c r="B93" s="1168" t="s">
        <v>1389</v>
      </c>
      <c r="C93" s="1165"/>
      <c r="D93" s="1244">
        <v>6449316</v>
      </c>
      <c r="E93" s="1176"/>
      <c r="F93" s="1244">
        <v>22282515</v>
      </c>
      <c r="G93" s="1176"/>
      <c r="H93" s="1244">
        <v>23643652.079999998</v>
      </c>
      <c r="I93" s="1247">
        <v>0</v>
      </c>
      <c r="J93" s="1432">
        <f t="shared" si="9"/>
        <v>5088178.9200000018</v>
      </c>
      <c r="K93" s="1165"/>
      <c r="L93" s="1165"/>
      <c r="M93" s="1165"/>
      <c r="N93" s="1165"/>
      <c r="O93" s="1165"/>
      <c r="P93" s="1165"/>
      <c r="Q93" s="1165"/>
      <c r="R93" s="1165"/>
      <c r="S93" s="1165"/>
    </row>
    <row r="94" spans="1:19">
      <c r="A94" s="1166" t="s">
        <v>321</v>
      </c>
      <c r="B94" s="1168" t="s">
        <v>1390</v>
      </c>
      <c r="C94" s="1165"/>
      <c r="D94" s="1244">
        <v>0</v>
      </c>
      <c r="E94" s="1176"/>
      <c r="F94" s="1244"/>
      <c r="G94" s="1176"/>
      <c r="H94" s="1244"/>
      <c r="I94" s="1247"/>
      <c r="J94" s="1432">
        <f t="shared" si="9"/>
        <v>0</v>
      </c>
      <c r="K94" s="1165"/>
      <c r="L94" s="1165"/>
      <c r="M94" s="1165"/>
      <c r="N94" s="1165"/>
      <c r="O94" s="1165"/>
      <c r="P94" s="1165"/>
      <c r="Q94" s="1165"/>
      <c r="R94" s="1165"/>
      <c r="S94" s="1165"/>
    </row>
    <row r="95" spans="1:19">
      <c r="A95" s="1166" t="s">
        <v>1134</v>
      </c>
      <c r="B95" s="1168" t="s">
        <v>1391</v>
      </c>
      <c r="C95" s="1165"/>
      <c r="D95" s="1244">
        <v>0</v>
      </c>
      <c r="E95" s="1176"/>
      <c r="F95" s="1244"/>
      <c r="G95" s="1176"/>
      <c r="H95" s="1244"/>
      <c r="I95" s="1247"/>
      <c r="J95" s="1432">
        <f t="shared" si="9"/>
        <v>0</v>
      </c>
      <c r="K95" s="1165"/>
      <c r="L95" s="1165"/>
      <c r="M95" s="1165"/>
      <c r="N95" s="1165"/>
      <c r="O95" s="1165"/>
      <c r="P95" s="1165"/>
      <c r="Q95" s="1165"/>
      <c r="R95" s="1165"/>
      <c r="S95" s="1165"/>
    </row>
    <row r="96" spans="1:19">
      <c r="A96" s="1166" t="s">
        <v>1137</v>
      </c>
      <c r="B96" s="1168"/>
      <c r="C96" s="1165" t="s">
        <v>1392</v>
      </c>
      <c r="D96" s="1244">
        <v>0</v>
      </c>
      <c r="E96" s="1176"/>
      <c r="F96" s="1244"/>
      <c r="G96" s="1176"/>
      <c r="H96" s="1244"/>
      <c r="I96" s="1247"/>
      <c r="J96" s="1432">
        <f t="shared" si="9"/>
        <v>0</v>
      </c>
      <c r="K96" s="1165"/>
      <c r="L96" s="1165"/>
      <c r="M96" s="1165"/>
      <c r="N96" s="1165"/>
      <c r="O96" s="1165"/>
      <c r="P96" s="1165"/>
      <c r="Q96" s="1165"/>
      <c r="R96" s="1165"/>
      <c r="S96" s="1165"/>
    </row>
    <row r="97" spans="1:19">
      <c r="A97" s="1166" t="s">
        <v>1140</v>
      </c>
      <c r="B97" s="1168"/>
      <c r="C97" s="1165" t="s">
        <v>1393</v>
      </c>
      <c r="D97" s="1244">
        <v>0</v>
      </c>
      <c r="E97" s="1176"/>
      <c r="F97" s="1244"/>
      <c r="G97" s="1176"/>
      <c r="H97" s="1244"/>
      <c r="I97" s="1247"/>
      <c r="J97" s="1432">
        <f t="shared" si="9"/>
        <v>0</v>
      </c>
      <c r="K97" s="1165"/>
      <c r="L97" s="1165"/>
      <c r="M97" s="1165"/>
      <c r="N97" s="1165"/>
      <c r="O97" s="1165"/>
      <c r="P97" s="1165"/>
      <c r="Q97" s="1165"/>
      <c r="R97" s="1165"/>
      <c r="S97" s="1165"/>
    </row>
    <row r="98" spans="1:19">
      <c r="A98" s="1166" t="s">
        <v>1143</v>
      </c>
      <c r="B98" s="1168" t="s">
        <v>1394</v>
      </c>
      <c r="C98" s="1165"/>
      <c r="D98" s="1244">
        <v>2205</v>
      </c>
      <c r="E98" s="1176"/>
      <c r="F98" s="1244"/>
      <c r="G98" s="1176"/>
      <c r="H98" s="1244"/>
      <c r="I98" s="1247"/>
      <c r="J98" s="1432">
        <f t="shared" si="9"/>
        <v>2205</v>
      </c>
      <c r="K98" s="1165"/>
      <c r="L98" s="1165"/>
      <c r="M98" s="1165"/>
      <c r="N98" s="1165"/>
      <c r="O98" s="1165"/>
      <c r="P98" s="1165"/>
      <c r="Q98" s="1165"/>
      <c r="R98" s="1165"/>
      <c r="S98" s="1165"/>
    </row>
    <row r="99" spans="1:19">
      <c r="A99" s="1166" t="s">
        <v>328</v>
      </c>
      <c r="B99" s="1168" t="s">
        <v>1395</v>
      </c>
      <c r="C99" s="1165"/>
      <c r="D99" s="1244">
        <v>0</v>
      </c>
      <c r="E99" s="1176"/>
      <c r="F99" s="1244"/>
      <c r="G99" s="1176"/>
      <c r="H99" s="1244"/>
      <c r="I99" s="1247"/>
      <c r="J99" s="1432">
        <f t="shared" si="9"/>
        <v>0</v>
      </c>
      <c r="K99" s="1165"/>
      <c r="L99" s="1165"/>
      <c r="M99" s="1165"/>
      <c r="N99" s="1165"/>
      <c r="O99" s="1165"/>
      <c r="P99" s="1165"/>
      <c r="Q99" s="1165"/>
      <c r="R99" s="1165"/>
      <c r="S99" s="1165"/>
    </row>
    <row r="100" spans="1:19">
      <c r="A100" s="1168"/>
      <c r="B100" s="1168"/>
      <c r="C100" s="1165"/>
      <c r="D100" s="1432">
        <v>0</v>
      </c>
      <c r="E100" s="1334"/>
      <c r="F100" s="1432"/>
      <c r="G100" s="1334"/>
      <c r="H100" s="1432"/>
      <c r="I100" s="1370"/>
      <c r="J100" s="1432">
        <f t="shared" si="9"/>
        <v>0</v>
      </c>
      <c r="K100" s="1165"/>
      <c r="L100" s="1165"/>
      <c r="M100" s="1165"/>
      <c r="N100" s="1165"/>
      <c r="O100" s="1165"/>
      <c r="P100" s="1165"/>
      <c r="Q100" s="1165"/>
      <c r="R100" s="1165"/>
      <c r="S100" s="1165"/>
    </row>
    <row r="101" spans="1:19">
      <c r="A101" s="1168"/>
      <c r="B101" s="1168"/>
      <c r="C101" s="1165"/>
      <c r="D101" s="1439">
        <v>0</v>
      </c>
      <c r="E101" s="1440"/>
      <c r="F101" s="1432"/>
      <c r="G101" s="1334"/>
      <c r="H101" s="1432"/>
      <c r="I101" s="1370"/>
      <c r="J101" s="1432">
        <f t="shared" si="9"/>
        <v>0</v>
      </c>
      <c r="K101" s="1165"/>
      <c r="L101" s="1165"/>
      <c r="M101" s="1165"/>
      <c r="N101" s="1165"/>
      <c r="O101" s="1165"/>
      <c r="P101" s="1165"/>
      <c r="Q101" s="1165"/>
      <c r="R101" s="1165"/>
      <c r="S101" s="1165"/>
    </row>
    <row r="102" spans="1:19" ht="15.75">
      <c r="A102" s="1172" t="s">
        <v>331</v>
      </c>
      <c r="B102" s="1441" t="s">
        <v>1396</v>
      </c>
      <c r="C102" s="1187"/>
      <c r="D102" s="1442">
        <f>D90+D93+D98</f>
        <v>1544784571.49</v>
      </c>
      <c r="E102" s="1257">
        <f t="shared" ref="E102:J102" si="10">E90+SUM(E92:E101)</f>
        <v>0</v>
      </c>
      <c r="F102" s="1433">
        <f t="shared" si="10"/>
        <v>45926168.579999998</v>
      </c>
      <c r="G102" s="1434">
        <f t="shared" si="10"/>
        <v>0</v>
      </c>
      <c r="H102" s="1434">
        <f t="shared" si="10"/>
        <v>28482631.079999998</v>
      </c>
      <c r="I102" s="1434">
        <f t="shared" si="10"/>
        <v>-58261</v>
      </c>
      <c r="J102" s="1434">
        <f t="shared" si="10"/>
        <v>1562169847.99</v>
      </c>
      <c r="K102" s="1165"/>
      <c r="L102" s="1165"/>
      <c r="M102" s="1165"/>
      <c r="N102" s="1165"/>
      <c r="O102" s="1165"/>
      <c r="P102" s="1165"/>
      <c r="Q102" s="1165"/>
      <c r="R102" s="1165"/>
      <c r="S102" s="1165"/>
    </row>
    <row r="103" spans="1:19">
      <c r="A103" s="1443" t="s">
        <v>436</v>
      </c>
      <c r="B103" s="1165"/>
      <c r="C103" s="1165"/>
      <c r="D103" s="1165"/>
      <c r="E103" s="1165"/>
      <c r="F103" s="1334"/>
      <c r="G103" s="1165"/>
      <c r="H103" s="1165"/>
      <c r="I103" s="1165"/>
      <c r="J103" s="1165"/>
      <c r="K103" s="1165"/>
      <c r="L103" s="1165"/>
      <c r="M103" s="1165"/>
      <c r="N103" s="1165"/>
      <c r="O103" s="1165"/>
      <c r="P103" s="1165"/>
      <c r="Q103" s="1165"/>
      <c r="R103" s="1165"/>
      <c r="S103" s="1165"/>
    </row>
    <row r="104" spans="1:19">
      <c r="A104" s="1185" t="s">
        <v>557</v>
      </c>
      <c r="B104" s="1185"/>
      <c r="C104" s="1185"/>
      <c r="D104" s="1438"/>
      <c r="E104" s="1438"/>
      <c r="F104" s="1438"/>
      <c r="G104" s="1185"/>
      <c r="H104" s="1185"/>
      <c r="I104" s="1185"/>
      <c r="J104" s="1444"/>
      <c r="K104" s="1165"/>
      <c r="L104" s="1165"/>
      <c r="M104" s="1165"/>
      <c r="N104" s="1165"/>
      <c r="O104" s="1165"/>
      <c r="P104" s="1165"/>
      <c r="Q104" s="1165"/>
      <c r="R104" s="1165"/>
      <c r="S104" s="1165"/>
    </row>
    <row r="105" spans="1:19">
      <c r="A105" s="1165"/>
      <c r="B105" s="1165"/>
      <c r="C105" s="1185"/>
      <c r="D105" s="1438"/>
      <c r="E105" s="1438"/>
      <c r="F105" s="1165"/>
      <c r="G105" s="1185"/>
      <c r="H105" s="1185"/>
      <c r="I105" s="1185"/>
      <c r="J105" s="1185"/>
      <c r="K105" s="1165"/>
      <c r="L105" s="1165"/>
      <c r="M105" s="1165"/>
      <c r="N105" s="1165"/>
      <c r="O105" s="1165"/>
      <c r="P105" s="1165"/>
      <c r="Q105" s="1165"/>
      <c r="R105" s="1165"/>
      <c r="S105" s="1165"/>
    </row>
    <row r="106" spans="1:19">
      <c r="A106" s="1165"/>
      <c r="B106" s="1165"/>
      <c r="C106" s="1165"/>
      <c r="D106" s="1334"/>
      <c r="E106" s="1334"/>
      <c r="F106" s="1334"/>
      <c r="G106" s="1165"/>
      <c r="H106" s="1165"/>
      <c r="I106" s="1165"/>
      <c r="J106" s="1165"/>
      <c r="K106" s="1165"/>
      <c r="L106" s="1165"/>
      <c r="M106" s="1165"/>
      <c r="N106" s="1165"/>
      <c r="O106" s="1165"/>
      <c r="P106" s="1165"/>
      <c r="Q106" s="1165"/>
      <c r="R106" s="1165"/>
      <c r="S106" s="1165"/>
    </row>
    <row r="107" spans="1:19">
      <c r="A107" s="1165"/>
      <c r="B107" s="1165"/>
      <c r="C107" s="1165"/>
      <c r="D107" s="1283"/>
      <c r="E107" s="1165"/>
      <c r="F107" s="1165"/>
      <c r="G107" s="1165"/>
      <c r="H107" s="1165"/>
      <c r="I107" s="1165"/>
      <c r="J107" s="1165"/>
      <c r="K107" s="1165"/>
      <c r="L107" s="1165"/>
      <c r="M107" s="1165"/>
    </row>
    <row r="108" spans="1:19">
      <c r="A108" s="1165"/>
      <c r="B108" s="1165"/>
      <c r="C108" s="1165"/>
      <c r="D108" s="1165"/>
      <c r="E108" s="1165"/>
      <c r="F108" s="1165"/>
      <c r="G108" s="1165"/>
      <c r="H108" s="1165"/>
      <c r="I108" s="1165"/>
      <c r="J108" s="1165"/>
      <c r="K108" s="1165"/>
      <c r="L108" s="1165"/>
      <c r="M108" s="1165"/>
    </row>
    <row r="109" spans="1:19">
      <c r="A109" s="1165"/>
      <c r="B109" s="1165"/>
      <c r="C109" s="1165"/>
      <c r="D109" s="1165"/>
      <c r="E109" s="1165"/>
      <c r="F109" s="1165"/>
      <c r="G109" s="1165"/>
      <c r="H109" s="1165"/>
      <c r="I109" s="1165"/>
      <c r="J109" s="1165"/>
      <c r="K109" s="1165"/>
      <c r="L109" s="1165"/>
      <c r="M109" s="1165"/>
    </row>
    <row r="110" spans="1:19">
      <c r="A110" s="1165"/>
      <c r="B110" s="1165"/>
      <c r="C110" s="1165"/>
      <c r="D110" s="1165"/>
      <c r="E110" s="1165"/>
      <c r="F110" s="1165"/>
      <c r="G110" s="1165"/>
      <c r="H110" s="1165"/>
      <c r="I110" s="1165"/>
      <c r="J110" s="1165"/>
      <c r="K110" s="1165"/>
      <c r="L110" s="1165"/>
      <c r="M110" s="1165"/>
    </row>
    <row r="111" spans="1:19">
      <c r="A111" s="1165"/>
      <c r="B111" s="1165"/>
      <c r="C111" s="1165"/>
      <c r="D111" s="1165"/>
      <c r="E111" s="1165"/>
      <c r="F111" s="1165"/>
      <c r="G111" s="1165"/>
      <c r="H111" s="1165"/>
      <c r="I111" s="1165"/>
      <c r="J111" s="1165"/>
      <c r="K111" s="1165"/>
      <c r="L111" s="1165"/>
      <c r="M111" s="1165"/>
    </row>
    <row r="112" spans="1:19">
      <c r="A112" s="1165"/>
      <c r="B112" s="1165"/>
      <c r="C112" s="1165"/>
      <c r="D112" s="1165"/>
      <c r="E112" s="1165"/>
      <c r="F112" s="1165"/>
      <c r="G112" s="1165"/>
      <c r="H112" s="1165"/>
      <c r="I112" s="1165"/>
      <c r="J112" s="1165"/>
      <c r="K112" s="1165"/>
      <c r="L112" s="1165"/>
      <c r="M112" s="1165"/>
    </row>
    <row r="113" spans="1:13">
      <c r="A113" s="1165"/>
      <c r="B113" s="1165"/>
      <c r="C113" s="1165"/>
      <c r="D113" s="1165"/>
      <c r="E113" s="1165"/>
      <c r="F113" s="1165"/>
      <c r="G113" s="1165"/>
      <c r="H113" s="1165"/>
      <c r="I113" s="1165"/>
      <c r="J113" s="1165"/>
      <c r="K113" s="1165"/>
      <c r="L113" s="1165"/>
      <c r="M113" s="1165"/>
    </row>
    <row r="114" spans="1:13">
      <c r="A114" s="1165"/>
      <c r="B114" s="1165"/>
      <c r="C114" s="1165"/>
      <c r="D114" s="1165"/>
      <c r="E114" s="1165"/>
      <c r="F114" s="1165"/>
      <c r="G114" s="1165"/>
      <c r="H114" s="1165"/>
      <c r="I114" s="1165"/>
      <c r="J114" s="1165"/>
      <c r="K114" s="1165"/>
      <c r="L114" s="1165"/>
      <c r="M114" s="1165"/>
    </row>
    <row r="115" spans="1:13">
      <c r="A115" s="1165"/>
      <c r="B115" s="1165"/>
      <c r="C115" s="1165"/>
      <c r="D115" s="1165"/>
      <c r="E115" s="1165"/>
      <c r="F115" s="1165"/>
      <c r="G115" s="1165"/>
      <c r="H115" s="1165"/>
      <c r="I115" s="1165"/>
      <c r="J115" s="1165"/>
      <c r="K115" s="1165"/>
      <c r="L115" s="1165"/>
      <c r="M115" s="1165"/>
    </row>
    <row r="116" spans="1:13">
      <c r="A116" s="1165"/>
      <c r="B116" s="1165"/>
      <c r="C116" s="1165"/>
      <c r="D116" s="1165"/>
      <c r="E116" s="1165"/>
      <c r="F116" s="1165"/>
      <c r="G116" s="1165"/>
      <c r="H116" s="1165"/>
      <c r="I116" s="1165"/>
      <c r="J116" s="1165"/>
      <c r="K116" s="1165"/>
      <c r="L116" s="1165"/>
      <c r="M116" s="1165"/>
    </row>
    <row r="117" spans="1:13">
      <c r="A117" s="1165"/>
      <c r="B117" s="1165"/>
      <c r="C117" s="1165"/>
      <c r="D117" s="1165"/>
      <c r="E117" s="1165"/>
      <c r="F117" s="1165"/>
      <c r="G117" s="1165"/>
      <c r="H117" s="1165"/>
      <c r="I117" s="1165"/>
      <c r="J117" s="1165"/>
      <c r="K117" s="1165"/>
      <c r="L117" s="1165"/>
      <c r="M117" s="1165"/>
    </row>
    <row r="118" spans="1:13">
      <c r="A118" s="1165"/>
      <c r="B118" s="1165"/>
      <c r="C118" s="1165"/>
      <c r="D118" s="1165"/>
      <c r="E118" s="1165"/>
      <c r="F118" s="1165"/>
      <c r="G118" s="1165"/>
      <c r="H118" s="1165"/>
      <c r="I118" s="1165"/>
      <c r="J118" s="1165"/>
      <c r="K118" s="1165"/>
      <c r="L118" s="1165"/>
      <c r="M118" s="1165"/>
    </row>
    <row r="119" spans="1:13">
      <c r="A119" s="1165"/>
      <c r="B119" s="1165"/>
      <c r="C119" s="1165"/>
      <c r="D119" s="1165"/>
      <c r="E119" s="1165"/>
      <c r="F119" s="1165"/>
      <c r="G119" s="1165"/>
      <c r="H119" s="1165"/>
      <c r="I119" s="1165"/>
      <c r="J119" s="1165"/>
      <c r="K119" s="1165"/>
      <c r="L119" s="1165"/>
      <c r="M119" s="1165"/>
    </row>
    <row r="120" spans="1:13">
      <c r="A120" s="1165"/>
      <c r="B120" s="1165"/>
      <c r="C120" s="1165"/>
      <c r="D120" s="1165"/>
      <c r="E120" s="1165"/>
      <c r="F120" s="1165"/>
      <c r="G120" s="1165"/>
      <c r="H120" s="1165"/>
      <c r="I120" s="1165"/>
      <c r="J120" s="1165"/>
      <c r="K120" s="1165"/>
      <c r="L120" s="1165"/>
      <c r="M120" s="1165"/>
    </row>
    <row r="121" spans="1:13">
      <c r="A121" s="1165"/>
      <c r="B121" s="1165"/>
      <c r="C121" s="1165"/>
      <c r="D121" s="1165"/>
      <c r="E121" s="1165"/>
      <c r="F121" s="1165"/>
      <c r="G121" s="1165"/>
      <c r="H121" s="1165"/>
      <c r="I121" s="1165"/>
      <c r="J121" s="1165"/>
      <c r="K121" s="1165"/>
      <c r="L121" s="1165"/>
      <c r="M121" s="1165"/>
    </row>
    <row r="122" spans="1:13">
      <c r="A122" s="1165"/>
      <c r="B122" s="1165"/>
      <c r="C122" s="1165"/>
      <c r="D122" s="1165"/>
      <c r="E122" s="1165"/>
      <c r="F122" s="1165"/>
      <c r="G122" s="1165"/>
      <c r="H122" s="1165"/>
      <c r="I122" s="1165"/>
      <c r="J122" s="1165"/>
      <c r="K122" s="1165"/>
      <c r="L122" s="1165"/>
      <c r="M122" s="1165"/>
    </row>
  </sheetData>
  <printOptions horizontalCentered="1" verticalCentered="1"/>
  <pageMargins left="0.5" right="0.5" top="0.5" bottom="0.5" header="0" footer="0"/>
  <pageSetup scale="61" fitToHeight="2" orientation="landscape" r:id="rId1"/>
  <headerFooter alignWithMargins="0"/>
  <rowBreaks count="1" manualBreakCount="1">
    <brk id="52"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05"/>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26</v>
      </c>
      <c r="B52" s="101"/>
      <c r="C52" s="101"/>
      <c r="D52" s="101"/>
      <c r="E52" s="101"/>
      <c r="F52" s="101"/>
      <c r="G52" s="101"/>
      <c r="H52" s="101"/>
      <c r="I52" s="101"/>
      <c r="J52" s="101"/>
      <c r="K52" s="34"/>
    </row>
    <row r="53" spans="1:11" ht="15.75" thickBot="1">
      <c r="A53" s="34"/>
    </row>
    <row r="54" spans="1:11">
      <c r="A54" s="236"/>
      <c r="B54" s="131"/>
      <c r="C54" s="131"/>
      <c r="D54" s="131"/>
      <c r="E54" s="131"/>
      <c r="F54" s="131"/>
      <c r="G54" s="131"/>
      <c r="H54" s="131"/>
      <c r="I54" s="131"/>
      <c r="J54" s="237"/>
    </row>
    <row r="55" spans="1:11" ht="18">
      <c r="A55" s="497"/>
      <c r="B55" s="129"/>
      <c r="C55" s="129"/>
      <c r="D55" s="129"/>
      <c r="E55" s="129"/>
      <c r="F55" s="129"/>
      <c r="G55" s="129"/>
      <c r="H55" s="129"/>
      <c r="I55" s="129"/>
      <c r="J55" s="238"/>
    </row>
    <row r="56" spans="1:11" ht="18">
      <c r="A56" s="497"/>
      <c r="B56" s="129"/>
      <c r="C56" s="129"/>
      <c r="D56" s="129"/>
      <c r="E56" s="129"/>
      <c r="F56" s="129"/>
      <c r="G56" s="129"/>
      <c r="H56" s="129"/>
      <c r="I56" s="129"/>
      <c r="J56" s="238"/>
    </row>
    <row r="57" spans="1:11" ht="18">
      <c r="A57" s="497"/>
      <c r="B57" s="129"/>
      <c r="C57" s="129"/>
      <c r="D57" s="129"/>
      <c r="E57" s="129"/>
      <c r="F57" s="129"/>
      <c r="G57" s="129"/>
      <c r="H57" s="129"/>
      <c r="I57" s="129"/>
      <c r="J57" s="238"/>
    </row>
    <row r="58" spans="1:11">
      <c r="A58" s="122"/>
      <c r="B58" s="2"/>
      <c r="C58" s="2"/>
      <c r="D58" s="2"/>
      <c r="E58" s="2"/>
      <c r="F58" s="2"/>
      <c r="G58" s="2"/>
      <c r="H58" s="2"/>
      <c r="I58" s="2"/>
      <c r="J58" s="240"/>
    </row>
    <row r="59" spans="1:11">
      <c r="A59" s="122"/>
      <c r="B59" s="2"/>
      <c r="C59" s="2"/>
      <c r="D59" s="2"/>
      <c r="E59" s="2"/>
      <c r="F59" s="2"/>
      <c r="G59" s="2"/>
      <c r="H59" s="2"/>
      <c r="I59" s="2"/>
      <c r="J59" s="240"/>
    </row>
    <row r="60" spans="1:11">
      <c r="A60" s="122"/>
      <c r="B60" s="2"/>
      <c r="C60" s="2"/>
      <c r="D60" s="2"/>
      <c r="E60" s="2"/>
      <c r="F60" s="2"/>
      <c r="G60" s="2"/>
      <c r="H60" s="2"/>
      <c r="I60" s="2"/>
      <c r="J60" s="240"/>
    </row>
    <row r="61" spans="1:11">
      <c r="A61" s="122"/>
      <c r="B61" s="2"/>
      <c r="C61" s="2"/>
      <c r="D61" s="2"/>
      <c r="E61" s="2"/>
      <c r="F61" s="2"/>
      <c r="G61" s="2"/>
      <c r="H61" s="2"/>
      <c r="I61" s="2"/>
      <c r="J61" s="240"/>
    </row>
    <row r="62" spans="1:11">
      <c r="A62" s="122"/>
      <c r="B62" s="2"/>
      <c r="C62" s="2"/>
      <c r="D62" s="2"/>
      <c r="E62" s="2"/>
      <c r="F62" s="2"/>
      <c r="G62" s="2"/>
      <c r="H62" s="2"/>
      <c r="I62" s="2"/>
      <c r="J62" s="240"/>
    </row>
    <row r="63" spans="1:11">
      <c r="A63" s="122"/>
      <c r="B63" s="2"/>
      <c r="C63" s="2"/>
      <c r="D63" s="2"/>
      <c r="E63" s="2"/>
      <c r="F63" s="2"/>
      <c r="G63" s="2"/>
      <c r="H63" s="2"/>
      <c r="I63" s="2"/>
      <c r="J63" s="240"/>
    </row>
    <row r="64" spans="1:11">
      <c r="A64" s="122"/>
      <c r="B64" s="2"/>
      <c r="C64" s="2"/>
      <c r="D64" s="2"/>
      <c r="E64" s="2"/>
      <c r="F64" s="129"/>
      <c r="G64" s="129"/>
      <c r="H64" s="129"/>
      <c r="I64" s="129"/>
      <c r="J64" s="238"/>
    </row>
    <row r="65" spans="1:10">
      <c r="A65" s="122"/>
      <c r="B65" s="2"/>
      <c r="C65" s="2"/>
      <c r="D65" s="2"/>
      <c r="E65" s="2"/>
      <c r="F65" s="2"/>
      <c r="G65" s="2"/>
      <c r="H65" s="2"/>
      <c r="I65" s="2"/>
      <c r="J65" s="240"/>
    </row>
    <row r="66" spans="1:10">
      <c r="A66" s="122"/>
      <c r="B66" s="2"/>
      <c r="C66" s="2"/>
      <c r="D66" s="2"/>
      <c r="E66" s="34"/>
      <c r="F66" s="2"/>
      <c r="G66" s="2"/>
      <c r="H66" s="2"/>
      <c r="I66" s="2"/>
      <c r="J66" s="42"/>
    </row>
    <row r="67" spans="1:10">
      <c r="A67" s="122"/>
      <c r="B67" s="284"/>
      <c r="C67" s="2"/>
      <c r="D67" s="2"/>
      <c r="E67" s="2"/>
      <c r="F67" s="2"/>
      <c r="G67" s="2"/>
      <c r="H67" s="2"/>
      <c r="I67" s="2"/>
      <c r="J67" s="240"/>
    </row>
    <row r="68" spans="1:10">
      <c r="A68" s="122"/>
      <c r="B68" s="2"/>
      <c r="C68" s="2"/>
      <c r="D68" s="2"/>
      <c r="E68" s="2"/>
      <c r="F68" s="2"/>
      <c r="G68" s="2"/>
      <c r="H68" s="2"/>
      <c r="I68" s="2"/>
      <c r="J68" s="240"/>
    </row>
    <row r="69" spans="1:10">
      <c r="A69" s="122"/>
      <c r="B69" s="123"/>
      <c r="C69" s="436"/>
      <c r="D69" s="436"/>
      <c r="E69" s="375"/>
      <c r="F69" s="436"/>
      <c r="G69" s="436"/>
      <c r="H69" s="436"/>
      <c r="I69" s="436"/>
      <c r="J69" s="498"/>
    </row>
    <row r="70" spans="1:10">
      <c r="A70" s="122"/>
      <c r="B70" s="123"/>
      <c r="C70" s="123"/>
      <c r="D70" s="123"/>
      <c r="E70" s="2"/>
      <c r="F70" s="123"/>
      <c r="G70" s="123"/>
      <c r="H70" s="123"/>
      <c r="I70" s="123"/>
      <c r="J70" s="245"/>
    </row>
    <row r="71" spans="1:10">
      <c r="A71" s="122"/>
      <c r="B71" s="123"/>
      <c r="C71" s="123"/>
      <c r="D71" s="123"/>
      <c r="E71" s="2"/>
      <c r="F71" s="123"/>
      <c r="G71" s="123"/>
      <c r="H71" s="123"/>
      <c r="I71" s="123"/>
      <c r="J71" s="245"/>
    </row>
    <row r="72" spans="1:10">
      <c r="A72" s="122"/>
      <c r="B72" s="123"/>
      <c r="C72" s="123"/>
      <c r="D72" s="123"/>
      <c r="E72" s="2"/>
      <c r="F72" s="123"/>
      <c r="G72" s="123"/>
      <c r="H72" s="123"/>
      <c r="I72" s="123"/>
      <c r="J72" s="245"/>
    </row>
    <row r="73" spans="1:10">
      <c r="A73" s="122"/>
      <c r="B73" s="123"/>
      <c r="C73" s="123"/>
      <c r="D73" s="123"/>
      <c r="E73" s="2"/>
      <c r="F73" s="123"/>
      <c r="G73" s="123"/>
      <c r="H73" s="123"/>
      <c r="I73" s="123"/>
      <c r="J73" s="245"/>
    </row>
    <row r="74" spans="1:10">
      <c r="A74" s="122"/>
      <c r="B74" s="123"/>
      <c r="C74" s="123"/>
      <c r="D74" s="123"/>
      <c r="E74" s="2"/>
      <c r="F74" s="123"/>
      <c r="G74" s="123"/>
      <c r="H74" s="123"/>
      <c r="I74" s="123"/>
      <c r="J74" s="245"/>
    </row>
    <row r="75" spans="1:10">
      <c r="A75" s="122"/>
      <c r="B75" s="123"/>
      <c r="C75" s="123"/>
      <c r="D75" s="123"/>
      <c r="E75" s="2"/>
      <c r="F75" s="123"/>
      <c r="G75" s="123"/>
      <c r="H75" s="123"/>
      <c r="I75" s="123"/>
      <c r="J75" s="245"/>
    </row>
    <row r="76" spans="1:10">
      <c r="A76" s="122"/>
      <c r="B76" s="123"/>
      <c r="C76" s="123"/>
      <c r="D76" s="123"/>
      <c r="E76" s="2"/>
      <c r="F76" s="123"/>
      <c r="G76" s="123"/>
      <c r="H76" s="123"/>
      <c r="I76" s="123"/>
      <c r="J76" s="245"/>
    </row>
    <row r="77" spans="1:10" ht="18">
      <c r="A77" s="497" t="s">
        <v>1397</v>
      </c>
      <c r="B77" s="499"/>
      <c r="C77" s="499"/>
      <c r="D77" s="499"/>
      <c r="E77" s="1"/>
      <c r="F77" s="499"/>
      <c r="G77" s="499"/>
      <c r="H77" s="499"/>
      <c r="I77" s="499"/>
      <c r="J77" s="500"/>
    </row>
    <row r="78" spans="1:10">
      <c r="A78" s="122"/>
      <c r="B78" s="123"/>
      <c r="C78" s="123"/>
      <c r="D78" s="123"/>
      <c r="E78" s="2"/>
      <c r="F78" s="123"/>
      <c r="G78" s="123"/>
      <c r="H78" s="123"/>
      <c r="I78" s="123"/>
      <c r="J78" s="245"/>
    </row>
    <row r="79" spans="1:10">
      <c r="A79" s="122"/>
      <c r="B79" s="123"/>
      <c r="C79" s="123"/>
      <c r="D79" s="123"/>
      <c r="E79" s="2"/>
      <c r="F79" s="123"/>
      <c r="G79" s="123"/>
      <c r="H79" s="123"/>
      <c r="I79" s="123"/>
      <c r="J79" s="245"/>
    </row>
    <row r="80" spans="1:10">
      <c r="A80" s="122"/>
      <c r="B80" s="123"/>
      <c r="C80" s="123"/>
      <c r="D80" s="123"/>
      <c r="E80" s="2"/>
      <c r="F80" s="123"/>
      <c r="G80" s="123"/>
      <c r="H80" s="123"/>
      <c r="I80" s="123"/>
      <c r="J80" s="245"/>
    </row>
    <row r="81" spans="1:10">
      <c r="A81" s="122"/>
      <c r="B81" s="123"/>
      <c r="C81" s="123"/>
      <c r="D81" s="123"/>
      <c r="E81" s="2"/>
      <c r="F81" s="123"/>
      <c r="G81" s="123"/>
      <c r="H81" s="123"/>
      <c r="I81" s="123"/>
      <c r="J81" s="245"/>
    </row>
    <row r="82" spans="1:10">
      <c r="A82" s="122"/>
      <c r="B82" s="123"/>
      <c r="C82" s="123"/>
      <c r="D82" s="123"/>
      <c r="E82" s="2"/>
      <c r="F82" s="123"/>
      <c r="G82" s="123"/>
      <c r="H82" s="123"/>
      <c r="I82" s="123"/>
      <c r="J82" s="245"/>
    </row>
    <row r="83" spans="1:10">
      <c r="A83" s="122"/>
      <c r="B83" s="123"/>
      <c r="C83" s="123"/>
      <c r="D83" s="123"/>
      <c r="E83" s="2"/>
      <c r="F83" s="123"/>
      <c r="G83" s="123"/>
      <c r="H83" s="123"/>
      <c r="I83" s="123"/>
      <c r="J83" s="245"/>
    </row>
    <row r="84" spans="1:10">
      <c r="A84" s="122"/>
      <c r="B84" s="123"/>
      <c r="C84" s="123"/>
      <c r="D84" s="123"/>
      <c r="E84" s="2"/>
      <c r="F84" s="123"/>
      <c r="G84" s="123"/>
      <c r="H84" s="123"/>
      <c r="I84" s="123"/>
      <c r="J84" s="245"/>
    </row>
    <row r="85" spans="1:10">
      <c r="A85" s="122"/>
      <c r="B85" s="123"/>
      <c r="C85" s="123"/>
      <c r="D85" s="123"/>
      <c r="E85" s="2"/>
      <c r="F85" s="123"/>
      <c r="G85" s="123"/>
      <c r="H85" s="123"/>
      <c r="I85" s="123"/>
      <c r="J85" s="245"/>
    </row>
    <row r="86" spans="1:10">
      <c r="A86" s="122"/>
      <c r="B86" s="123"/>
      <c r="C86" s="123"/>
      <c r="D86" s="123"/>
      <c r="E86" s="2"/>
      <c r="F86" s="123"/>
      <c r="G86" s="123"/>
      <c r="H86" s="123"/>
      <c r="I86" s="123"/>
      <c r="J86" s="245"/>
    </row>
    <row r="87" spans="1:10">
      <c r="A87" s="122"/>
      <c r="B87" s="123"/>
      <c r="C87" s="123"/>
      <c r="D87" s="123"/>
      <c r="E87" s="2"/>
      <c r="F87" s="123"/>
      <c r="G87" s="123"/>
      <c r="H87" s="123"/>
      <c r="I87" s="123"/>
      <c r="J87" s="245"/>
    </row>
    <row r="88" spans="1:10">
      <c r="A88" s="122"/>
      <c r="B88" s="123"/>
      <c r="C88" s="123"/>
      <c r="D88" s="123"/>
      <c r="E88" s="2"/>
      <c r="F88" s="123"/>
      <c r="G88" s="123"/>
      <c r="H88" s="123"/>
      <c r="I88" s="123"/>
      <c r="J88" s="245"/>
    </row>
    <row r="89" spans="1:10">
      <c r="A89" s="122"/>
      <c r="B89" s="123"/>
      <c r="C89" s="123"/>
      <c r="D89" s="123"/>
      <c r="E89" s="2"/>
      <c r="F89" s="123"/>
      <c r="G89" s="123"/>
      <c r="H89" s="123"/>
      <c r="I89" s="123"/>
      <c r="J89" s="245"/>
    </row>
    <row r="90" spans="1:10">
      <c r="A90" s="122"/>
      <c r="B90" s="123"/>
      <c r="C90" s="123"/>
      <c r="D90" s="123"/>
      <c r="E90" s="2"/>
      <c r="F90" s="123"/>
      <c r="G90" s="123"/>
      <c r="H90" s="123"/>
      <c r="I90" s="123"/>
      <c r="J90" s="245"/>
    </row>
    <row r="91" spans="1:10">
      <c r="A91" s="122"/>
      <c r="B91" s="123"/>
      <c r="C91" s="123"/>
      <c r="D91" s="123"/>
      <c r="E91" s="2"/>
      <c r="F91" s="123"/>
      <c r="G91" s="123"/>
      <c r="H91" s="123"/>
      <c r="I91" s="123"/>
      <c r="J91" s="245"/>
    </row>
    <row r="92" spans="1:10">
      <c r="A92" s="122"/>
      <c r="B92" s="123"/>
      <c r="C92" s="123"/>
      <c r="D92" s="123"/>
      <c r="E92" s="2"/>
      <c r="F92" s="123"/>
      <c r="G92" s="123"/>
      <c r="H92" s="123"/>
      <c r="I92" s="123"/>
      <c r="J92" s="245"/>
    </row>
    <row r="93" spans="1:10">
      <c r="A93" s="122"/>
      <c r="B93" s="123"/>
      <c r="C93" s="123"/>
      <c r="D93" s="123"/>
      <c r="E93" s="2"/>
      <c r="F93" s="123"/>
      <c r="G93" s="123"/>
      <c r="H93" s="123"/>
      <c r="I93" s="123"/>
      <c r="J93" s="245"/>
    </row>
    <row r="94" spans="1:10">
      <c r="A94" s="122"/>
      <c r="B94" s="123"/>
      <c r="C94" s="123"/>
      <c r="D94" s="123"/>
      <c r="E94" s="2"/>
      <c r="F94" s="123"/>
      <c r="G94" s="123"/>
      <c r="H94" s="123"/>
      <c r="I94" s="123"/>
      <c r="J94" s="245"/>
    </row>
    <row r="95" spans="1:10">
      <c r="A95" s="122"/>
      <c r="B95" s="123"/>
      <c r="C95" s="123"/>
      <c r="D95" s="123"/>
      <c r="E95" s="2"/>
      <c r="F95" s="123"/>
      <c r="G95" s="123"/>
      <c r="H95" s="123"/>
      <c r="I95" s="123"/>
      <c r="J95" s="245"/>
    </row>
    <row r="96" spans="1:10">
      <c r="A96" s="122"/>
      <c r="B96" s="123"/>
      <c r="C96" s="123"/>
      <c r="D96" s="123"/>
      <c r="E96" s="2"/>
      <c r="F96" s="123"/>
      <c r="G96" s="123"/>
      <c r="H96" s="123"/>
      <c r="I96" s="123"/>
      <c r="J96" s="245"/>
    </row>
    <row r="97" spans="1:10">
      <c r="A97" s="122"/>
      <c r="B97" s="123"/>
      <c r="C97" s="123"/>
      <c r="D97" s="123"/>
      <c r="E97" s="2"/>
      <c r="F97" s="123"/>
      <c r="G97" s="123"/>
      <c r="H97" s="123"/>
      <c r="I97" s="123"/>
      <c r="J97" s="245"/>
    </row>
    <row r="98" spans="1:10">
      <c r="A98" s="122"/>
      <c r="B98" s="123"/>
      <c r="C98" s="123"/>
      <c r="D98" s="123"/>
      <c r="E98" s="2"/>
      <c r="F98" s="123"/>
      <c r="G98" s="123"/>
      <c r="H98" s="123"/>
      <c r="I98" s="123"/>
      <c r="J98" s="245"/>
    </row>
    <row r="99" spans="1:10">
      <c r="A99" s="122"/>
      <c r="B99" s="123"/>
      <c r="C99" s="123"/>
      <c r="D99" s="123"/>
      <c r="E99" s="2"/>
      <c r="F99" s="123"/>
      <c r="G99" s="123"/>
      <c r="H99" s="123"/>
      <c r="I99" s="123"/>
      <c r="J99" s="245"/>
    </row>
    <row r="100" spans="1:10">
      <c r="A100" s="122"/>
      <c r="B100" s="123"/>
      <c r="C100" s="123"/>
      <c r="D100" s="123"/>
      <c r="E100" s="2"/>
      <c r="F100" s="123"/>
      <c r="G100" s="123"/>
      <c r="H100" s="123"/>
      <c r="I100" s="123"/>
      <c r="J100" s="245"/>
    </row>
    <row r="101" spans="1:10" ht="15.75" thickBot="1">
      <c r="A101" s="275"/>
      <c r="B101" s="276"/>
      <c r="C101" s="501"/>
      <c r="D101" s="501"/>
      <c r="E101" s="501"/>
      <c r="F101" s="501"/>
      <c r="G101" s="501"/>
      <c r="H101" s="501"/>
      <c r="I101" s="501"/>
      <c r="J101" s="502"/>
    </row>
    <row r="102" spans="1:10">
      <c r="A102" s="129"/>
      <c r="B102" s="2"/>
      <c r="C102" s="2"/>
      <c r="D102" s="2"/>
      <c r="E102" s="2"/>
      <c r="F102" s="2"/>
      <c r="G102" s="2"/>
      <c r="H102" s="2"/>
      <c r="I102" s="2"/>
      <c r="J102" s="300" t="s">
        <v>623</v>
      </c>
    </row>
    <row r="103" spans="1:10">
      <c r="A103" s="34"/>
      <c r="B103" s="34"/>
      <c r="C103" s="266"/>
      <c r="D103" s="266"/>
      <c r="E103" s="34"/>
      <c r="F103" s="34"/>
      <c r="G103" s="34"/>
      <c r="H103" s="34"/>
      <c r="I103" s="34"/>
      <c r="J103" s="34"/>
    </row>
    <row r="104" spans="1:10">
      <c r="A104" s="101">
        <v>27</v>
      </c>
      <c r="B104" s="101"/>
      <c r="C104" s="101"/>
      <c r="D104" s="101"/>
      <c r="E104" s="101"/>
      <c r="F104" s="101"/>
      <c r="G104" s="101"/>
      <c r="H104" s="101"/>
      <c r="I104" s="101"/>
      <c r="J104" s="101"/>
    </row>
    <row r="105" spans="1:10">
      <c r="A105" s="34"/>
    </row>
  </sheetData>
  <pageMargins left="0.5" right="0.5" top="0.5" bottom="0.5" header="0.5" footer="0.5"/>
  <pageSetup scale="67" fitToHeight="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D18" sqref="D18"/>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28</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t="s">
        <v>292</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78"/>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7.77734375" customWidth="1"/>
    <col min="4" max="4" width="15.77734375" customWidth="1"/>
    <col min="5" max="5" width="19.6640625" customWidth="1"/>
    <col min="6" max="6" width="6.77734375" customWidth="1"/>
    <col min="7" max="7" width="11.77734375" customWidth="1"/>
    <col min="8" max="8" width="15.77734375" customWidth="1"/>
    <col min="9" max="9" width="15" customWidth="1"/>
    <col min="10" max="10" width="7.109375" customWidth="1"/>
    <col min="11" max="11" width="15.77734375" customWidth="1"/>
    <col min="12" max="12" width="7.109375" customWidth="1"/>
    <col min="13" max="13" width="15.77734375" customWidth="1"/>
    <col min="18" max="18" width="22.6640625" customWidth="1"/>
    <col min="20" max="20" width="20.5546875" customWidth="1"/>
  </cols>
  <sheetData>
    <row r="1" spans="1:26" ht="15.75" thickBot="1">
      <c r="A1" s="1475" t="str">
        <f>'Data Sheet'!A58</f>
        <v>Annual Report of Frontier Telephone of Rochester, Inc.                                                                                                                   For the period ending December 31, 2015</v>
      </c>
      <c r="B1" s="2"/>
      <c r="C1" s="2"/>
      <c r="D1" s="2"/>
      <c r="E1" s="2"/>
      <c r="F1" s="2"/>
      <c r="G1" s="2"/>
      <c r="H1" s="2"/>
      <c r="I1" s="2"/>
      <c r="J1" s="2"/>
      <c r="K1" s="2"/>
      <c r="L1" s="2"/>
      <c r="M1" s="2"/>
      <c r="N1" s="2"/>
      <c r="O1" s="2" t="str">
        <f>'Data Sheet'!A50</f>
        <v>Annual Report of Frontier Telephone of Rochester, Inc.                                                       For the period ending December 31, 2015</v>
      </c>
      <c r="P1" s="33"/>
      <c r="Q1" s="2"/>
      <c r="R1" s="2"/>
      <c r="S1" s="2"/>
      <c r="T1" s="2"/>
      <c r="U1" s="2"/>
      <c r="V1" s="2"/>
      <c r="W1" s="2"/>
      <c r="X1" s="2"/>
      <c r="Y1" s="2"/>
      <c r="Z1" s="2"/>
    </row>
    <row r="2" spans="1:26">
      <c r="A2" s="236"/>
      <c r="B2" s="131"/>
      <c r="C2" s="131"/>
      <c r="D2" s="131"/>
      <c r="E2" s="131"/>
      <c r="F2" s="131"/>
      <c r="G2" s="131"/>
      <c r="H2" s="131"/>
      <c r="I2" s="964"/>
      <c r="J2" s="131"/>
      <c r="K2" s="131"/>
      <c r="L2" s="131"/>
      <c r="M2" s="237"/>
      <c r="N2" s="2"/>
      <c r="O2" s="236"/>
      <c r="P2" s="131"/>
      <c r="Q2" s="131"/>
      <c r="R2" s="131"/>
      <c r="S2" s="131"/>
      <c r="T2" s="131"/>
      <c r="U2" s="131"/>
      <c r="V2" s="131"/>
      <c r="W2" s="131"/>
      <c r="X2" s="131"/>
      <c r="Y2" s="237"/>
      <c r="Z2" s="2"/>
    </row>
    <row r="3" spans="1:26" ht="18">
      <c r="A3" s="122"/>
      <c r="B3" s="134" t="s">
        <v>1398</v>
      </c>
      <c r="C3" s="129"/>
      <c r="D3" s="129"/>
      <c r="E3" s="129"/>
      <c r="F3" s="503"/>
      <c r="G3" s="129"/>
      <c r="H3" s="129"/>
      <c r="I3" s="129"/>
      <c r="J3" s="129"/>
      <c r="K3" s="129"/>
      <c r="L3" s="129"/>
      <c r="M3" s="238"/>
      <c r="N3" s="2"/>
      <c r="O3" s="122"/>
      <c r="P3" s="2"/>
      <c r="Q3" s="2"/>
      <c r="R3" s="2"/>
      <c r="S3" s="2"/>
      <c r="T3" s="2"/>
      <c r="U3" s="2"/>
      <c r="V3" s="2"/>
      <c r="W3" s="2"/>
      <c r="X3" s="2"/>
      <c r="Y3" s="240"/>
      <c r="Z3" s="2"/>
    </row>
    <row r="4" spans="1:26">
      <c r="A4" s="122"/>
      <c r="B4" s="2"/>
      <c r="C4" s="2"/>
      <c r="D4" s="2"/>
      <c r="E4" s="2"/>
      <c r="F4" s="2"/>
      <c r="G4" s="2"/>
      <c r="H4" s="2"/>
      <c r="I4" s="2"/>
      <c r="J4" s="2"/>
      <c r="K4" s="2"/>
      <c r="L4" s="2"/>
      <c r="M4" s="240"/>
      <c r="N4" s="2"/>
      <c r="O4" s="122"/>
      <c r="P4" s="2"/>
      <c r="Q4" s="2"/>
      <c r="R4" s="2"/>
      <c r="S4" s="2"/>
      <c r="T4" s="2"/>
      <c r="U4" s="2"/>
      <c r="V4" s="2"/>
      <c r="W4" s="2"/>
      <c r="X4" s="2"/>
      <c r="Y4" s="240"/>
      <c r="Z4" s="2"/>
    </row>
    <row r="5" spans="1:26">
      <c r="A5" s="504" t="s">
        <v>1399</v>
      </c>
      <c r="B5" s="2" t="s">
        <v>1400</v>
      </c>
      <c r="C5" s="2"/>
      <c r="D5" s="2"/>
      <c r="E5" s="2"/>
      <c r="F5" s="2" t="s">
        <v>1401</v>
      </c>
      <c r="G5" s="2"/>
      <c r="H5" s="2"/>
      <c r="I5" s="2"/>
      <c r="J5" s="2"/>
      <c r="K5" s="2"/>
      <c r="L5" s="2"/>
      <c r="M5" s="240"/>
      <c r="N5" s="2"/>
      <c r="O5" s="122"/>
      <c r="P5" s="2"/>
      <c r="Q5" s="2"/>
      <c r="R5" s="2"/>
      <c r="S5" s="2"/>
      <c r="T5" s="2"/>
      <c r="U5" s="2"/>
      <c r="V5" s="2"/>
      <c r="W5" s="2"/>
      <c r="X5" s="2"/>
      <c r="Y5" s="240"/>
      <c r="Z5" s="2"/>
    </row>
    <row r="6" spans="1:26">
      <c r="A6" s="122"/>
      <c r="B6" s="2" t="s">
        <v>1402</v>
      </c>
      <c r="C6" s="2"/>
      <c r="D6" s="2"/>
      <c r="E6" s="2"/>
      <c r="F6" s="2" t="s">
        <v>1403</v>
      </c>
      <c r="G6" s="2"/>
      <c r="H6" s="2"/>
      <c r="I6" s="2"/>
      <c r="J6" s="2"/>
      <c r="K6" s="2"/>
      <c r="L6" s="2"/>
      <c r="M6" s="240"/>
      <c r="N6" s="2"/>
      <c r="O6" s="122"/>
      <c r="P6" s="2"/>
      <c r="Q6" s="2"/>
      <c r="R6" s="2"/>
      <c r="S6" s="2"/>
      <c r="T6" s="2"/>
      <c r="U6" s="2"/>
      <c r="V6" s="2"/>
      <c r="W6" s="2"/>
      <c r="X6" s="2"/>
      <c r="Y6" s="240"/>
      <c r="Z6" s="2"/>
    </row>
    <row r="7" spans="1:26">
      <c r="A7" s="122"/>
      <c r="B7" s="2"/>
      <c r="C7" s="2"/>
      <c r="D7" s="2"/>
      <c r="E7" s="2"/>
      <c r="F7" s="2" t="s">
        <v>1404</v>
      </c>
      <c r="G7" s="2"/>
      <c r="H7" s="2"/>
      <c r="I7" s="2"/>
      <c r="J7" s="2"/>
      <c r="K7" s="2"/>
      <c r="L7" s="2"/>
      <c r="M7" s="240"/>
      <c r="N7" s="2"/>
      <c r="O7" s="122"/>
      <c r="P7" s="2"/>
      <c r="Q7" s="2"/>
      <c r="R7" s="2"/>
      <c r="S7" s="2"/>
      <c r="T7" s="2"/>
      <c r="U7" s="2"/>
      <c r="V7" s="2"/>
      <c r="W7" s="2"/>
      <c r="X7" s="2"/>
      <c r="Y7" s="240"/>
      <c r="Z7" s="2"/>
    </row>
    <row r="8" spans="1:26">
      <c r="A8" s="504" t="s">
        <v>1405</v>
      </c>
      <c r="B8" s="2" t="s">
        <v>1406</v>
      </c>
      <c r="C8" s="2"/>
      <c r="D8" s="2"/>
      <c r="E8" s="2"/>
      <c r="F8" s="2" t="s">
        <v>1407</v>
      </c>
      <c r="G8" s="2"/>
      <c r="H8" s="2"/>
      <c r="I8" s="2"/>
      <c r="J8" s="2"/>
      <c r="K8" s="2"/>
      <c r="L8" s="2"/>
      <c r="M8" s="240"/>
      <c r="N8" s="2"/>
      <c r="O8" s="122"/>
      <c r="P8" s="2"/>
      <c r="Q8" s="2"/>
      <c r="R8" s="2"/>
      <c r="S8" s="2"/>
      <c r="T8" s="2"/>
      <c r="U8" s="2"/>
      <c r="V8" s="2"/>
      <c r="W8" s="2"/>
      <c r="X8" s="2"/>
      <c r="Y8" s="240"/>
      <c r="Z8" s="2"/>
    </row>
    <row r="9" spans="1:26">
      <c r="A9" s="122"/>
      <c r="B9" s="2" t="s">
        <v>1408</v>
      </c>
      <c r="C9" s="2"/>
      <c r="D9" s="2"/>
      <c r="E9" s="2"/>
      <c r="F9" s="2"/>
      <c r="G9" s="2"/>
      <c r="H9" s="2"/>
      <c r="I9" s="2"/>
      <c r="J9" s="2"/>
      <c r="K9" s="2"/>
      <c r="L9" s="2"/>
      <c r="M9" s="240"/>
      <c r="N9" s="2"/>
      <c r="O9" s="122"/>
      <c r="P9" s="2"/>
      <c r="Q9" s="2"/>
      <c r="R9" s="2"/>
      <c r="S9" s="2"/>
      <c r="T9" s="2"/>
      <c r="U9" s="2"/>
      <c r="V9" s="2"/>
      <c r="W9" s="2"/>
      <c r="X9" s="2"/>
      <c r="Y9" s="240"/>
      <c r="Z9" s="2"/>
    </row>
    <row r="10" spans="1:26">
      <c r="A10" s="316"/>
      <c r="B10" s="448" t="s">
        <v>1409</v>
      </c>
      <c r="C10" s="448" t="s">
        <v>1410</v>
      </c>
      <c r="D10" s="448" t="s">
        <v>1411</v>
      </c>
      <c r="E10" s="448" t="s">
        <v>1412</v>
      </c>
      <c r="F10" s="317" t="s">
        <v>499</v>
      </c>
      <c r="G10" s="505"/>
      <c r="H10" s="448" t="s">
        <v>1413</v>
      </c>
      <c r="I10" s="448" t="s">
        <v>1414</v>
      </c>
      <c r="J10" s="317"/>
      <c r="K10" s="505"/>
      <c r="L10" s="317" t="s">
        <v>1415</v>
      </c>
      <c r="M10" s="506"/>
      <c r="N10" s="2"/>
      <c r="O10" s="122"/>
      <c r="P10" s="2"/>
      <c r="Q10" s="2"/>
      <c r="R10" s="2"/>
      <c r="S10" s="2"/>
      <c r="T10" s="2"/>
      <c r="U10" s="2"/>
      <c r="V10" s="2"/>
      <c r="W10" s="2"/>
      <c r="X10" s="2"/>
      <c r="Y10" s="240"/>
      <c r="Z10" s="2"/>
    </row>
    <row r="11" spans="1:26">
      <c r="A11" s="429"/>
      <c r="B11" s="450" t="s">
        <v>1416</v>
      </c>
      <c r="C11" s="450" t="s">
        <v>501</v>
      </c>
      <c r="D11" s="450" t="s">
        <v>1417</v>
      </c>
      <c r="E11" s="450" t="s">
        <v>1418</v>
      </c>
      <c r="F11" s="129" t="s">
        <v>663</v>
      </c>
      <c r="G11" s="431"/>
      <c r="H11" s="450" t="s">
        <v>1419</v>
      </c>
      <c r="I11" s="450" t="s">
        <v>1420</v>
      </c>
      <c r="J11" s="129" t="s">
        <v>1421</v>
      </c>
      <c r="K11" s="431"/>
      <c r="L11" s="129" t="s">
        <v>1422</v>
      </c>
      <c r="M11" s="238"/>
      <c r="N11" s="2"/>
      <c r="O11" s="122"/>
      <c r="P11" s="2"/>
      <c r="Q11" s="2"/>
      <c r="R11" s="2"/>
      <c r="S11" s="2"/>
      <c r="T11" s="2"/>
      <c r="U11" s="2"/>
      <c r="V11" s="2"/>
      <c r="W11" s="2"/>
      <c r="X11" s="2"/>
      <c r="Y11" s="240"/>
      <c r="Z11" s="2"/>
    </row>
    <row r="12" spans="1:26">
      <c r="A12" s="429"/>
      <c r="B12" s="450" t="s">
        <v>226</v>
      </c>
      <c r="C12" s="450" t="s">
        <v>227</v>
      </c>
      <c r="D12" s="450" t="s">
        <v>228</v>
      </c>
      <c r="E12" s="507" t="s">
        <v>515</v>
      </c>
      <c r="F12" s="359" t="s">
        <v>516</v>
      </c>
      <c r="G12" s="508"/>
      <c r="H12" s="507" t="s">
        <v>517</v>
      </c>
      <c r="I12" s="507" t="s">
        <v>518</v>
      </c>
      <c r="J12" s="359" t="s">
        <v>519</v>
      </c>
      <c r="K12" s="508"/>
      <c r="L12" s="359" t="s">
        <v>520</v>
      </c>
      <c r="M12" s="373"/>
      <c r="N12" s="2"/>
      <c r="O12" s="122"/>
      <c r="P12" s="2"/>
      <c r="Q12" s="2"/>
      <c r="R12" s="2"/>
      <c r="S12" s="2"/>
      <c r="T12" s="2"/>
      <c r="U12" s="2"/>
      <c r="V12" s="2"/>
      <c r="W12" s="2"/>
      <c r="X12" s="2"/>
      <c r="Y12" s="240"/>
      <c r="Z12" s="2"/>
    </row>
    <row r="13" spans="1:26">
      <c r="A13" s="427" t="s">
        <v>489</v>
      </c>
      <c r="B13" s="285"/>
      <c r="C13" s="285"/>
      <c r="D13" s="285"/>
      <c r="E13" s="959"/>
      <c r="F13" s="445" t="s">
        <v>1410</v>
      </c>
      <c r="G13" s="285"/>
      <c r="H13" s="285"/>
      <c r="I13" s="959"/>
      <c r="J13" s="960" t="s">
        <v>1410</v>
      </c>
      <c r="K13" s="318"/>
      <c r="L13" s="963" t="s">
        <v>1410</v>
      </c>
      <c r="M13" s="240"/>
      <c r="N13" s="2"/>
      <c r="O13" s="122"/>
      <c r="P13" s="2"/>
      <c r="Q13" s="2"/>
      <c r="R13" s="2"/>
      <c r="S13" s="2"/>
      <c r="T13" s="2"/>
      <c r="U13" s="2"/>
      <c r="V13" s="2"/>
      <c r="W13" s="2"/>
      <c r="X13" s="2"/>
      <c r="Y13" s="240"/>
      <c r="Z13" s="2"/>
    </row>
    <row r="14" spans="1:26">
      <c r="A14" s="428" t="s">
        <v>501</v>
      </c>
      <c r="B14" s="289"/>
      <c r="C14" s="289"/>
      <c r="D14" s="289"/>
      <c r="E14" s="507" t="s">
        <v>730</v>
      </c>
      <c r="F14" s="507" t="s">
        <v>501</v>
      </c>
      <c r="G14" s="507" t="s">
        <v>730</v>
      </c>
      <c r="H14" s="507" t="s">
        <v>730</v>
      </c>
      <c r="I14" s="289"/>
      <c r="J14" s="507" t="s">
        <v>501</v>
      </c>
      <c r="K14" s="507" t="s">
        <v>730</v>
      </c>
      <c r="L14" s="507" t="s">
        <v>501</v>
      </c>
      <c r="M14" s="509" t="s">
        <v>730</v>
      </c>
      <c r="N14" s="2"/>
      <c r="O14" s="122"/>
      <c r="P14" s="2"/>
      <c r="Q14" s="2"/>
      <c r="R14" s="2"/>
      <c r="S14" s="2"/>
      <c r="T14" s="2"/>
      <c r="U14" s="2"/>
      <c r="V14" s="2"/>
      <c r="W14" s="2"/>
      <c r="X14" s="2"/>
      <c r="Y14" s="240"/>
      <c r="Z14" s="2"/>
    </row>
    <row r="15" spans="1:26">
      <c r="A15" s="427" t="s">
        <v>231</v>
      </c>
      <c r="B15" s="1044" t="s">
        <v>586</v>
      </c>
      <c r="C15" s="292"/>
      <c r="D15" s="435"/>
      <c r="E15" s="435"/>
      <c r="F15" s="510"/>
      <c r="G15" s="435"/>
      <c r="H15" s="414">
        <f t="shared" ref="H15:H45" si="0">D15-E15+G15</f>
        <v>0</v>
      </c>
      <c r="I15" s="435"/>
      <c r="J15" s="510"/>
      <c r="K15" s="435"/>
      <c r="L15" s="510"/>
      <c r="M15" s="498"/>
      <c r="N15" s="2"/>
      <c r="O15" s="122"/>
      <c r="P15" s="2"/>
      <c r="Q15" s="2"/>
      <c r="R15" s="2"/>
      <c r="S15" s="2"/>
      <c r="T15" s="2"/>
      <c r="U15" s="2"/>
      <c r="V15" s="2"/>
      <c r="W15" s="2"/>
      <c r="X15" s="2"/>
      <c r="Y15" s="240"/>
      <c r="Z15" s="2"/>
    </row>
    <row r="16" spans="1:26" ht="18">
      <c r="A16" s="427" t="s">
        <v>463</v>
      </c>
      <c r="B16" s="292"/>
      <c r="C16" s="292"/>
      <c r="D16" s="419"/>
      <c r="E16" s="419"/>
      <c r="F16" s="419"/>
      <c r="G16" s="419"/>
      <c r="H16" s="412">
        <f t="shared" si="0"/>
        <v>0</v>
      </c>
      <c r="I16" s="419"/>
      <c r="J16" s="419"/>
      <c r="K16" s="419"/>
      <c r="L16" s="419"/>
      <c r="M16" s="385"/>
      <c r="N16" s="2"/>
      <c r="O16" s="122"/>
      <c r="P16" s="503" t="s">
        <v>1423</v>
      </c>
      <c r="Q16" s="129"/>
      <c r="R16" s="129"/>
      <c r="S16" s="129"/>
      <c r="T16" s="129"/>
      <c r="U16" s="129"/>
      <c r="V16" s="129"/>
      <c r="W16" s="129"/>
      <c r="X16" s="129"/>
      <c r="Y16" s="238"/>
      <c r="Z16" s="2"/>
    </row>
    <row r="17" spans="1:26">
      <c r="A17" s="427" t="s">
        <v>471</v>
      </c>
      <c r="B17" s="292"/>
      <c r="C17" s="292"/>
      <c r="D17" s="292"/>
      <c r="E17" s="419"/>
      <c r="F17" s="510"/>
      <c r="G17" s="292"/>
      <c r="H17" s="412">
        <f t="shared" si="0"/>
        <v>0</v>
      </c>
      <c r="I17" s="292"/>
      <c r="J17" s="510"/>
      <c r="K17" s="292"/>
      <c r="L17" s="510"/>
      <c r="M17" s="245"/>
      <c r="N17" s="2"/>
      <c r="O17" s="122"/>
      <c r="P17" s="2"/>
      <c r="Q17" s="2"/>
      <c r="R17" s="2"/>
      <c r="S17" s="2"/>
      <c r="T17" s="2"/>
      <c r="U17" s="2"/>
      <c r="V17" s="2"/>
      <c r="W17" s="2"/>
      <c r="X17" s="2"/>
      <c r="Y17" s="240"/>
      <c r="Z17" s="2"/>
    </row>
    <row r="18" spans="1:26">
      <c r="A18" s="427" t="s">
        <v>530</v>
      </c>
      <c r="B18" s="292"/>
      <c r="C18" s="292"/>
      <c r="D18" s="292"/>
      <c r="E18" s="961"/>
      <c r="F18" s="962"/>
      <c r="G18" s="292"/>
      <c r="H18" s="412">
        <f t="shared" si="0"/>
        <v>0</v>
      </c>
      <c r="I18" s="292"/>
      <c r="J18" s="510"/>
      <c r="K18" s="292"/>
      <c r="L18" s="510"/>
      <c r="M18" s="245"/>
      <c r="N18" s="2"/>
      <c r="O18" s="122"/>
      <c r="P18" s="2"/>
      <c r="Q18" s="2"/>
      <c r="R18" s="2"/>
      <c r="S18" s="2"/>
      <c r="T18" s="2"/>
      <c r="U18" s="2"/>
      <c r="V18" s="2"/>
      <c r="W18" s="2"/>
      <c r="X18" s="2"/>
      <c r="Y18" s="240"/>
      <c r="Z18" s="2"/>
    </row>
    <row r="19" spans="1:26">
      <c r="A19" s="427" t="s">
        <v>532</v>
      </c>
      <c r="B19" s="292"/>
      <c r="C19" s="292"/>
      <c r="D19" s="292"/>
      <c r="E19" s="419"/>
      <c r="F19" s="510"/>
      <c r="G19" s="292"/>
      <c r="H19" s="412">
        <f t="shared" si="0"/>
        <v>0</v>
      </c>
      <c r="I19" s="292"/>
      <c r="J19" s="510"/>
      <c r="K19" s="292"/>
      <c r="L19" s="510"/>
      <c r="M19" s="245"/>
      <c r="N19" s="2"/>
      <c r="O19" s="122"/>
      <c r="P19" s="2"/>
      <c r="Q19" s="2"/>
      <c r="R19" s="2"/>
      <c r="S19" s="2"/>
      <c r="T19" s="2"/>
      <c r="U19" s="2"/>
      <c r="V19" s="2"/>
      <c r="W19" s="2"/>
      <c r="X19" s="2"/>
      <c r="Y19" s="240"/>
      <c r="Z19" s="2"/>
    </row>
    <row r="20" spans="1:26">
      <c r="A20" s="427" t="s">
        <v>242</v>
      </c>
      <c r="B20" s="292"/>
      <c r="C20" s="292"/>
      <c r="D20" s="292"/>
      <c r="E20" s="419"/>
      <c r="F20" s="510"/>
      <c r="G20" s="292"/>
      <c r="H20" s="412">
        <f t="shared" si="0"/>
        <v>0</v>
      </c>
      <c r="I20" s="292"/>
      <c r="J20" s="510"/>
      <c r="K20" s="292"/>
      <c r="L20" s="510"/>
      <c r="M20" s="245"/>
      <c r="N20" s="2"/>
      <c r="O20" s="122"/>
      <c r="P20" s="2"/>
      <c r="Q20" s="2"/>
      <c r="R20" s="2"/>
      <c r="S20" s="2"/>
      <c r="T20" s="2"/>
      <c r="U20" s="2"/>
      <c r="V20" s="2"/>
      <c r="W20" s="2"/>
      <c r="X20" s="2"/>
      <c r="Y20" s="240"/>
      <c r="Z20" s="2"/>
    </row>
    <row r="21" spans="1:26">
      <c r="A21" s="427" t="s">
        <v>245</v>
      </c>
      <c r="B21" s="292"/>
      <c r="C21" s="292"/>
      <c r="D21" s="292"/>
      <c r="E21" s="419"/>
      <c r="F21" s="510"/>
      <c r="G21" s="292"/>
      <c r="H21" s="412">
        <f t="shared" si="0"/>
        <v>0</v>
      </c>
      <c r="I21" s="292"/>
      <c r="J21" s="510"/>
      <c r="K21" s="292"/>
      <c r="L21" s="510"/>
      <c r="M21" s="245"/>
      <c r="N21" s="2"/>
      <c r="O21" s="122"/>
      <c r="P21" s="2"/>
      <c r="Q21" s="2"/>
      <c r="R21" s="2"/>
      <c r="S21" s="2"/>
      <c r="T21" s="2"/>
      <c r="U21" s="2"/>
      <c r="V21" s="2"/>
      <c r="W21" s="2"/>
      <c r="X21" s="2"/>
      <c r="Y21" s="240"/>
      <c r="Z21" s="2"/>
    </row>
    <row r="22" spans="1:26">
      <c r="A22" s="427" t="s">
        <v>248</v>
      </c>
      <c r="B22" s="292"/>
      <c r="C22" s="292"/>
      <c r="D22" s="292"/>
      <c r="E22" s="419"/>
      <c r="F22" s="510"/>
      <c r="G22" s="292"/>
      <c r="H22" s="412">
        <f t="shared" si="0"/>
        <v>0</v>
      </c>
      <c r="I22" s="292"/>
      <c r="J22" s="510"/>
      <c r="K22" s="292"/>
      <c r="L22" s="510"/>
      <c r="M22" s="245"/>
      <c r="N22" s="2"/>
      <c r="O22" s="122"/>
      <c r="P22" s="2"/>
      <c r="Q22" s="2"/>
      <c r="R22" s="2"/>
      <c r="S22" s="2"/>
      <c r="T22" s="2"/>
      <c r="U22" s="2"/>
      <c r="V22" s="2"/>
      <c r="W22" s="2"/>
      <c r="X22" s="2"/>
      <c r="Y22" s="240"/>
      <c r="Z22" s="2"/>
    </row>
    <row r="23" spans="1:26">
      <c r="A23" s="427" t="s">
        <v>252</v>
      </c>
      <c r="B23" s="292"/>
      <c r="C23" s="292"/>
      <c r="D23" s="292"/>
      <c r="E23" s="419"/>
      <c r="F23" s="510"/>
      <c r="G23" s="292"/>
      <c r="H23" s="412">
        <f t="shared" si="0"/>
        <v>0</v>
      </c>
      <c r="I23" s="292"/>
      <c r="J23" s="510"/>
      <c r="K23" s="292"/>
      <c r="L23" s="510"/>
      <c r="M23" s="245"/>
      <c r="N23" s="2"/>
      <c r="O23" s="122"/>
      <c r="P23" s="2"/>
      <c r="Q23" s="2"/>
      <c r="R23" s="2"/>
      <c r="S23" s="2"/>
      <c r="T23" s="2"/>
      <c r="U23" s="2"/>
      <c r="V23" s="2"/>
      <c r="W23" s="2"/>
      <c r="X23" s="2"/>
      <c r="Y23" s="240"/>
      <c r="Z23" s="2"/>
    </row>
    <row r="24" spans="1:26">
      <c r="A24" s="427" t="s">
        <v>538</v>
      </c>
      <c r="B24" s="292"/>
      <c r="C24" s="292"/>
      <c r="D24" s="292"/>
      <c r="E24" s="419"/>
      <c r="F24" s="510"/>
      <c r="G24" s="292"/>
      <c r="H24" s="412">
        <f t="shared" si="0"/>
        <v>0</v>
      </c>
      <c r="I24" s="292"/>
      <c r="J24" s="510"/>
      <c r="K24" s="292"/>
      <c r="L24" s="510"/>
      <c r="M24" s="245"/>
      <c r="N24" s="2"/>
      <c r="O24" s="122"/>
      <c r="P24" s="2"/>
      <c r="Q24" s="2"/>
      <c r="R24" s="2"/>
      <c r="S24" s="2"/>
      <c r="T24" s="2"/>
      <c r="U24" s="2"/>
      <c r="V24" s="2"/>
      <c r="W24" s="2"/>
      <c r="X24" s="2"/>
      <c r="Y24" s="240"/>
      <c r="Z24" s="2"/>
    </row>
    <row r="25" spans="1:26">
      <c r="A25" s="427" t="s">
        <v>540</v>
      </c>
      <c r="B25" s="292"/>
      <c r="C25" s="292"/>
      <c r="D25" s="292"/>
      <c r="E25" s="419"/>
      <c r="F25" s="510"/>
      <c r="G25" s="292"/>
      <c r="H25" s="412">
        <f t="shared" si="0"/>
        <v>0</v>
      </c>
      <c r="I25" s="292"/>
      <c r="J25" s="510"/>
      <c r="K25" s="292"/>
      <c r="L25" s="510"/>
      <c r="M25" s="245"/>
      <c r="N25" s="2"/>
      <c r="O25" s="122"/>
      <c r="P25" s="2"/>
      <c r="Q25" s="2"/>
      <c r="R25" s="2"/>
      <c r="S25" s="2"/>
      <c r="T25" s="2"/>
      <c r="U25" s="2"/>
      <c r="V25" s="2"/>
      <c r="W25" s="2"/>
      <c r="X25" s="2"/>
      <c r="Y25" s="240"/>
      <c r="Z25" s="2"/>
    </row>
    <row r="26" spans="1:26">
      <c r="A26" s="427" t="s">
        <v>542</v>
      </c>
      <c r="B26" s="292"/>
      <c r="C26" s="292"/>
      <c r="D26" s="292"/>
      <c r="E26" s="419"/>
      <c r="F26" s="510"/>
      <c r="G26" s="292"/>
      <c r="H26" s="412">
        <f t="shared" si="0"/>
        <v>0</v>
      </c>
      <c r="I26" s="292"/>
      <c r="J26" s="510"/>
      <c r="K26" s="292"/>
      <c r="L26" s="510"/>
      <c r="M26" s="245"/>
      <c r="N26" s="2"/>
      <c r="O26" s="122"/>
      <c r="P26" s="2"/>
      <c r="Q26" s="2"/>
      <c r="R26" s="2"/>
      <c r="S26" s="2"/>
      <c r="T26" s="2"/>
      <c r="U26" s="2"/>
      <c r="V26" s="2"/>
      <c r="W26" s="2"/>
      <c r="X26" s="2"/>
      <c r="Y26" s="240"/>
      <c r="Z26" s="2"/>
    </row>
    <row r="27" spans="1:26">
      <c r="A27" s="427" t="s">
        <v>544</v>
      </c>
      <c r="B27" s="292"/>
      <c r="C27" s="292"/>
      <c r="D27" s="292"/>
      <c r="E27" s="419"/>
      <c r="F27" s="510"/>
      <c r="G27" s="292"/>
      <c r="H27" s="412">
        <f t="shared" si="0"/>
        <v>0</v>
      </c>
      <c r="I27" s="292"/>
      <c r="J27" s="510"/>
      <c r="K27" s="292"/>
      <c r="L27" s="510"/>
      <c r="M27" s="245"/>
      <c r="N27" s="2"/>
      <c r="O27" s="122"/>
      <c r="P27" s="2"/>
      <c r="Q27" s="2"/>
      <c r="R27" s="2"/>
      <c r="S27" s="2"/>
      <c r="T27" s="2"/>
      <c r="U27" s="2"/>
      <c r="V27" s="2"/>
      <c r="W27" s="2"/>
      <c r="X27" s="2"/>
      <c r="Y27" s="240"/>
      <c r="Z27" s="2"/>
    </row>
    <row r="28" spans="1:26">
      <c r="A28" s="427" t="s">
        <v>546</v>
      </c>
      <c r="B28" s="292"/>
      <c r="C28" s="292"/>
      <c r="D28" s="292"/>
      <c r="E28" s="419"/>
      <c r="F28" s="510"/>
      <c r="G28" s="292"/>
      <c r="H28" s="412">
        <f t="shared" si="0"/>
        <v>0</v>
      </c>
      <c r="I28" s="292"/>
      <c r="J28" s="510"/>
      <c r="K28" s="292"/>
      <c r="L28" s="510"/>
      <c r="M28" s="245"/>
      <c r="N28" s="2"/>
      <c r="O28" s="122"/>
      <c r="P28" s="2"/>
      <c r="Q28" s="2"/>
      <c r="R28" s="2"/>
      <c r="S28" s="2"/>
      <c r="T28" s="2"/>
      <c r="U28" s="2"/>
      <c r="V28" s="2"/>
      <c r="W28" s="2"/>
      <c r="X28" s="2"/>
      <c r="Y28" s="240"/>
      <c r="Z28" s="2"/>
    </row>
    <row r="29" spans="1:26">
      <c r="A29" s="427" t="s">
        <v>547</v>
      </c>
      <c r="B29" s="292"/>
      <c r="C29" s="292"/>
      <c r="D29" s="292"/>
      <c r="E29" s="419"/>
      <c r="F29" s="510"/>
      <c r="G29" s="292"/>
      <c r="H29" s="412">
        <f t="shared" si="0"/>
        <v>0</v>
      </c>
      <c r="I29" s="292"/>
      <c r="J29" s="510"/>
      <c r="K29" s="292"/>
      <c r="L29" s="510"/>
      <c r="M29" s="245"/>
      <c r="N29" s="2"/>
      <c r="O29" s="122"/>
      <c r="P29" s="2"/>
      <c r="Q29" s="2"/>
      <c r="R29" s="2"/>
      <c r="S29" s="2"/>
      <c r="T29" s="2"/>
      <c r="U29" s="2"/>
      <c r="V29" s="2"/>
      <c r="W29" s="2"/>
      <c r="X29" s="2"/>
      <c r="Y29" s="240"/>
      <c r="Z29" s="2"/>
    </row>
    <row r="30" spans="1:26">
      <c r="A30" s="427" t="s">
        <v>548</v>
      </c>
      <c r="B30" s="292"/>
      <c r="C30" s="292"/>
      <c r="D30" s="292"/>
      <c r="E30" s="419"/>
      <c r="F30" s="510"/>
      <c r="G30" s="292"/>
      <c r="H30" s="412">
        <f t="shared" si="0"/>
        <v>0</v>
      </c>
      <c r="I30" s="292"/>
      <c r="J30" s="510"/>
      <c r="K30" s="292"/>
      <c r="L30" s="510"/>
      <c r="M30" s="245"/>
      <c r="N30" s="2"/>
      <c r="O30" s="122"/>
      <c r="P30" s="2"/>
      <c r="Q30" s="2"/>
      <c r="R30" s="2"/>
      <c r="S30" s="2"/>
      <c r="T30" s="2"/>
      <c r="U30" s="2"/>
      <c r="V30" s="2"/>
      <c r="W30" s="2"/>
      <c r="X30" s="2"/>
      <c r="Y30" s="240"/>
      <c r="Z30" s="2"/>
    </row>
    <row r="31" spans="1:26">
      <c r="A31" s="427" t="s">
        <v>549</v>
      </c>
      <c r="B31" s="292"/>
      <c r="C31" s="292"/>
      <c r="D31" s="292"/>
      <c r="E31" s="419"/>
      <c r="F31" s="510"/>
      <c r="G31" s="292"/>
      <c r="H31" s="412">
        <f t="shared" si="0"/>
        <v>0</v>
      </c>
      <c r="I31" s="292"/>
      <c r="J31" s="510"/>
      <c r="K31" s="292"/>
      <c r="L31" s="510"/>
      <c r="M31" s="245"/>
      <c r="N31" s="2"/>
      <c r="O31" s="122"/>
      <c r="P31" s="2"/>
      <c r="Q31" s="2"/>
      <c r="R31" s="2"/>
      <c r="S31" s="2"/>
      <c r="T31" s="2"/>
      <c r="U31" s="2"/>
      <c r="V31" s="2"/>
      <c r="W31" s="2"/>
      <c r="X31" s="2"/>
      <c r="Y31" s="240"/>
      <c r="Z31" s="2"/>
    </row>
    <row r="32" spans="1:26">
      <c r="A32" s="427" t="s">
        <v>550</v>
      </c>
      <c r="B32" s="292"/>
      <c r="C32" s="292"/>
      <c r="D32" s="292"/>
      <c r="E32" s="419"/>
      <c r="F32" s="510"/>
      <c r="G32" s="292"/>
      <c r="H32" s="412">
        <f t="shared" si="0"/>
        <v>0</v>
      </c>
      <c r="I32" s="292"/>
      <c r="J32" s="510"/>
      <c r="K32" s="292"/>
      <c r="L32" s="510"/>
      <c r="M32" s="245"/>
      <c r="N32" s="2"/>
      <c r="O32" s="122"/>
      <c r="P32" s="2"/>
      <c r="Q32" s="2"/>
      <c r="R32" s="2"/>
      <c r="S32" s="2"/>
      <c r="T32" s="2"/>
      <c r="U32" s="2"/>
      <c r="V32" s="2"/>
      <c r="W32" s="2"/>
      <c r="X32" s="2"/>
      <c r="Y32" s="240"/>
      <c r="Z32" s="2"/>
    </row>
    <row r="33" spans="1:26">
      <c r="A33" s="427" t="s">
        <v>551</v>
      </c>
      <c r="B33" s="292"/>
      <c r="C33" s="292"/>
      <c r="D33" s="292"/>
      <c r="E33" s="419"/>
      <c r="F33" s="510"/>
      <c r="G33" s="292"/>
      <c r="H33" s="412">
        <f t="shared" si="0"/>
        <v>0</v>
      </c>
      <c r="I33" s="292"/>
      <c r="J33" s="510"/>
      <c r="K33" s="292"/>
      <c r="L33" s="510"/>
      <c r="M33" s="245"/>
      <c r="N33" s="2"/>
      <c r="O33" s="122"/>
      <c r="P33" s="2"/>
      <c r="Q33" s="2"/>
      <c r="R33" s="2"/>
      <c r="S33" s="2"/>
      <c r="T33" s="2"/>
      <c r="U33" s="2"/>
      <c r="V33" s="2"/>
      <c r="W33" s="2"/>
      <c r="X33" s="2"/>
      <c r="Y33" s="240"/>
      <c r="Z33" s="2"/>
    </row>
    <row r="34" spans="1:26">
      <c r="A34" s="427" t="s">
        <v>552</v>
      </c>
      <c r="B34" s="292"/>
      <c r="C34" s="292"/>
      <c r="D34" s="292"/>
      <c r="E34" s="419"/>
      <c r="F34" s="510"/>
      <c r="G34" s="292"/>
      <c r="H34" s="412">
        <f t="shared" si="0"/>
        <v>0</v>
      </c>
      <c r="I34" s="292"/>
      <c r="J34" s="510"/>
      <c r="K34" s="292"/>
      <c r="L34" s="510"/>
      <c r="M34" s="245"/>
      <c r="N34" s="2"/>
      <c r="O34" s="122"/>
      <c r="P34" s="2"/>
      <c r="Q34" s="2"/>
      <c r="R34" s="2"/>
      <c r="S34" s="2"/>
      <c r="T34" s="2"/>
      <c r="U34" s="2"/>
      <c r="V34" s="2"/>
      <c r="W34" s="2"/>
      <c r="X34" s="2"/>
      <c r="Y34" s="240"/>
      <c r="Z34" s="2"/>
    </row>
    <row r="35" spans="1:26">
      <c r="A35" s="427" t="s">
        <v>553</v>
      </c>
      <c r="B35" s="292"/>
      <c r="C35" s="292"/>
      <c r="D35" s="292"/>
      <c r="E35" s="419"/>
      <c r="F35" s="510"/>
      <c r="G35" s="292"/>
      <c r="H35" s="412">
        <f t="shared" si="0"/>
        <v>0</v>
      </c>
      <c r="I35" s="292"/>
      <c r="J35" s="510"/>
      <c r="K35" s="292"/>
      <c r="L35" s="510"/>
      <c r="M35" s="245"/>
      <c r="N35" s="2"/>
      <c r="O35" s="122"/>
      <c r="P35" s="2"/>
      <c r="Q35" s="2"/>
      <c r="R35" s="2"/>
      <c r="S35" s="2"/>
      <c r="T35" s="2"/>
      <c r="U35" s="2"/>
      <c r="V35" s="2"/>
      <c r="W35" s="2"/>
      <c r="X35" s="2"/>
      <c r="Y35" s="240"/>
      <c r="Z35" s="2"/>
    </row>
    <row r="36" spans="1:26">
      <c r="A36" s="427" t="s">
        <v>554</v>
      </c>
      <c r="B36" s="292"/>
      <c r="C36" s="292"/>
      <c r="D36" s="292"/>
      <c r="E36" s="419"/>
      <c r="F36" s="510"/>
      <c r="G36" s="292"/>
      <c r="H36" s="412">
        <f t="shared" si="0"/>
        <v>0</v>
      </c>
      <c r="I36" s="292"/>
      <c r="J36" s="510"/>
      <c r="K36" s="292"/>
      <c r="L36" s="510"/>
      <c r="M36" s="245"/>
      <c r="N36" s="2"/>
      <c r="O36" s="122"/>
      <c r="P36" s="2"/>
      <c r="Q36" s="2"/>
      <c r="R36" s="2"/>
      <c r="S36" s="2"/>
      <c r="T36" s="2"/>
      <c r="U36" s="2"/>
      <c r="V36" s="2"/>
      <c r="W36" s="2"/>
      <c r="X36" s="2"/>
      <c r="Y36" s="240"/>
      <c r="Z36" s="2"/>
    </row>
    <row r="37" spans="1:26">
      <c r="A37" s="427" t="s">
        <v>555</v>
      </c>
      <c r="B37" s="292"/>
      <c r="C37" s="292"/>
      <c r="D37" s="292"/>
      <c r="E37" s="419"/>
      <c r="F37" s="510"/>
      <c r="G37" s="292"/>
      <c r="H37" s="412">
        <f t="shared" si="0"/>
        <v>0</v>
      </c>
      <c r="I37" s="292"/>
      <c r="J37" s="510"/>
      <c r="K37" s="292"/>
      <c r="L37" s="510"/>
      <c r="M37" s="245"/>
      <c r="N37" s="2"/>
      <c r="O37" s="122"/>
      <c r="P37" s="2"/>
      <c r="Q37" s="2"/>
      <c r="R37" s="2"/>
      <c r="S37" s="2"/>
      <c r="T37" s="2"/>
      <c r="U37" s="2"/>
      <c r="V37" s="2"/>
      <c r="W37" s="2"/>
      <c r="X37" s="2"/>
      <c r="Y37" s="240"/>
      <c r="Z37" s="2"/>
    </row>
    <row r="38" spans="1:26">
      <c r="A38" s="427" t="s">
        <v>556</v>
      </c>
      <c r="B38" s="292"/>
      <c r="C38" s="292"/>
      <c r="D38" s="292"/>
      <c r="E38" s="419"/>
      <c r="F38" s="510"/>
      <c r="G38" s="292"/>
      <c r="H38" s="412">
        <f t="shared" si="0"/>
        <v>0</v>
      </c>
      <c r="I38" s="292"/>
      <c r="J38" s="510"/>
      <c r="K38" s="292"/>
      <c r="L38" s="510"/>
      <c r="M38" s="245"/>
      <c r="N38" s="2"/>
      <c r="O38" s="122"/>
      <c r="P38" s="2"/>
      <c r="Q38" s="2"/>
      <c r="R38" s="2"/>
      <c r="S38" s="2"/>
      <c r="T38" s="2"/>
      <c r="U38" s="2"/>
      <c r="V38" s="2"/>
      <c r="W38" s="2"/>
      <c r="X38" s="2"/>
      <c r="Y38" s="240"/>
      <c r="Z38" s="2"/>
    </row>
    <row r="39" spans="1:26">
      <c r="A39" s="427" t="s">
        <v>557</v>
      </c>
      <c r="B39" s="292"/>
      <c r="C39" s="292"/>
      <c r="D39" s="292"/>
      <c r="E39" s="419"/>
      <c r="F39" s="510"/>
      <c r="G39" s="292"/>
      <c r="H39" s="412">
        <f t="shared" si="0"/>
        <v>0</v>
      </c>
      <c r="I39" s="292"/>
      <c r="J39" s="510"/>
      <c r="K39" s="292"/>
      <c r="L39" s="510"/>
      <c r="M39" s="245"/>
      <c r="N39" s="2"/>
      <c r="O39" s="122"/>
      <c r="P39" s="2"/>
      <c r="Q39" s="2"/>
      <c r="R39" s="2"/>
      <c r="S39" s="2"/>
      <c r="T39" s="2"/>
      <c r="U39" s="2"/>
      <c r="V39" s="2"/>
      <c r="W39" s="2"/>
      <c r="X39" s="2"/>
      <c r="Y39" s="240"/>
      <c r="Z39" s="2"/>
    </row>
    <row r="40" spans="1:26">
      <c r="A40" s="427" t="s">
        <v>696</v>
      </c>
      <c r="B40" s="292"/>
      <c r="C40" s="292"/>
      <c r="D40" s="292"/>
      <c r="E40" s="419"/>
      <c r="F40" s="510"/>
      <c r="G40" s="292"/>
      <c r="H40" s="412">
        <f t="shared" si="0"/>
        <v>0</v>
      </c>
      <c r="I40" s="292"/>
      <c r="J40" s="510"/>
      <c r="K40" s="292"/>
      <c r="L40" s="510"/>
      <c r="M40" s="245"/>
      <c r="N40" s="2"/>
      <c r="O40" s="122"/>
      <c r="P40" s="2"/>
      <c r="Q40" s="2"/>
      <c r="R40" s="2"/>
      <c r="S40" s="2"/>
      <c r="T40" s="2"/>
      <c r="U40" s="2"/>
      <c r="V40" s="2"/>
      <c r="W40" s="2"/>
      <c r="X40" s="2"/>
      <c r="Y40" s="240"/>
      <c r="Z40" s="2"/>
    </row>
    <row r="41" spans="1:26">
      <c r="A41" s="427" t="s">
        <v>698</v>
      </c>
      <c r="B41" s="292"/>
      <c r="C41" s="292"/>
      <c r="D41" s="292"/>
      <c r="E41" s="419"/>
      <c r="F41" s="510"/>
      <c r="G41" s="292"/>
      <c r="H41" s="412">
        <f t="shared" si="0"/>
        <v>0</v>
      </c>
      <c r="I41" s="292"/>
      <c r="J41" s="510"/>
      <c r="K41" s="292"/>
      <c r="L41" s="510"/>
      <c r="M41" s="245"/>
      <c r="N41" s="2"/>
      <c r="O41" s="122"/>
      <c r="P41" s="2"/>
      <c r="Q41" s="2"/>
      <c r="R41" s="2"/>
      <c r="S41" s="2"/>
      <c r="T41" s="2"/>
      <c r="U41" s="2"/>
      <c r="V41" s="2"/>
      <c r="W41" s="2"/>
      <c r="X41" s="2"/>
      <c r="Y41" s="240"/>
      <c r="Z41" s="2"/>
    </row>
    <row r="42" spans="1:26">
      <c r="A42" s="427" t="s">
        <v>700</v>
      </c>
      <c r="B42" s="292"/>
      <c r="C42" s="292"/>
      <c r="D42" s="292"/>
      <c r="E42" s="419"/>
      <c r="F42" s="510"/>
      <c r="G42" s="292"/>
      <c r="H42" s="412">
        <f t="shared" si="0"/>
        <v>0</v>
      </c>
      <c r="I42" s="292"/>
      <c r="J42" s="510"/>
      <c r="K42" s="292"/>
      <c r="L42" s="510"/>
      <c r="M42" s="245"/>
      <c r="N42" s="2"/>
      <c r="O42" s="122"/>
      <c r="P42" s="2"/>
      <c r="Q42" s="2"/>
      <c r="R42" s="2"/>
      <c r="S42" s="2"/>
      <c r="T42" s="2"/>
      <c r="U42" s="2"/>
      <c r="V42" s="2"/>
      <c r="W42" s="2"/>
      <c r="X42" s="2"/>
      <c r="Y42" s="240"/>
      <c r="Z42" s="2"/>
    </row>
    <row r="43" spans="1:26">
      <c r="A43" s="427" t="s">
        <v>292</v>
      </c>
      <c r="B43" s="292"/>
      <c r="C43" s="292"/>
      <c r="D43" s="292"/>
      <c r="E43" s="419"/>
      <c r="F43" s="510"/>
      <c r="G43" s="292"/>
      <c r="H43" s="412">
        <f t="shared" si="0"/>
        <v>0</v>
      </c>
      <c r="I43" s="292"/>
      <c r="J43" s="510"/>
      <c r="K43" s="292"/>
      <c r="L43" s="510"/>
      <c r="M43" s="245"/>
      <c r="N43" s="2"/>
      <c r="O43" s="122"/>
      <c r="P43" s="2"/>
      <c r="Q43" s="2"/>
      <c r="R43" s="2"/>
      <c r="S43" s="2"/>
      <c r="T43" s="2"/>
      <c r="U43" s="2"/>
      <c r="V43" s="2"/>
      <c r="W43" s="2"/>
      <c r="X43" s="2"/>
      <c r="Y43" s="240"/>
      <c r="Z43" s="2"/>
    </row>
    <row r="44" spans="1:26">
      <c r="A44" s="427" t="s">
        <v>883</v>
      </c>
      <c r="B44" s="292"/>
      <c r="C44" s="292"/>
      <c r="D44" s="292"/>
      <c r="E44" s="419"/>
      <c r="F44" s="510"/>
      <c r="G44" s="292"/>
      <c r="H44" s="412">
        <f t="shared" si="0"/>
        <v>0</v>
      </c>
      <c r="I44" s="292"/>
      <c r="J44" s="510"/>
      <c r="K44" s="292"/>
      <c r="L44" s="510"/>
      <c r="M44" s="245"/>
      <c r="N44" s="2"/>
      <c r="O44" s="122"/>
      <c r="P44" s="2"/>
      <c r="Q44" s="2"/>
      <c r="R44" s="2"/>
      <c r="S44" s="2"/>
      <c r="T44" s="2"/>
      <c r="U44" s="2"/>
      <c r="V44" s="2"/>
      <c r="W44" s="2"/>
      <c r="X44" s="2"/>
      <c r="Y44" s="240"/>
      <c r="Z44" s="2"/>
    </row>
    <row r="45" spans="1:26">
      <c r="A45" s="429"/>
      <c r="B45" s="292"/>
      <c r="C45" s="292"/>
      <c r="D45" s="435"/>
      <c r="E45" s="435"/>
      <c r="F45" s="510"/>
      <c r="G45" s="435"/>
      <c r="H45" s="414">
        <f t="shared" si="0"/>
        <v>0</v>
      </c>
      <c r="I45" s="435"/>
      <c r="J45" s="510"/>
      <c r="K45" s="435"/>
      <c r="L45" s="510"/>
      <c r="M45" s="498"/>
      <c r="N45" s="2"/>
      <c r="O45" s="122"/>
      <c r="P45" s="2"/>
      <c r="Q45" s="2"/>
      <c r="R45" s="2"/>
      <c r="S45" s="2"/>
      <c r="T45" s="2"/>
      <c r="U45" s="2"/>
      <c r="V45" s="2"/>
      <c r="W45" s="2"/>
      <c r="X45" s="2"/>
      <c r="Y45" s="240"/>
      <c r="Z45" s="2"/>
    </row>
    <row r="46" spans="1:26">
      <c r="A46" s="1016" t="s">
        <v>1424</v>
      </c>
      <c r="B46" s="280"/>
      <c r="C46" s="280"/>
      <c r="D46" s="280"/>
      <c r="E46" s="280"/>
      <c r="F46" s="280"/>
      <c r="G46" s="280"/>
      <c r="H46" s="280"/>
      <c r="I46" s="280"/>
      <c r="J46" s="280"/>
      <c r="K46" s="280"/>
      <c r="L46" s="280"/>
      <c r="M46" s="282"/>
      <c r="N46" s="2"/>
      <c r="O46" s="122"/>
      <c r="P46" s="2"/>
      <c r="Q46" s="2"/>
      <c r="R46" s="2"/>
      <c r="S46" s="2"/>
      <c r="T46" s="2"/>
      <c r="U46" s="2"/>
      <c r="V46" s="2"/>
      <c r="W46" s="2"/>
      <c r="X46" s="2"/>
      <c r="Y46" s="240"/>
      <c r="Z46" s="2"/>
    </row>
    <row r="47" spans="1:26">
      <c r="A47" s="122"/>
      <c r="B47" s="2"/>
      <c r="C47" s="2"/>
      <c r="D47" s="2"/>
      <c r="E47" s="2"/>
      <c r="F47" s="2"/>
      <c r="G47" s="2"/>
      <c r="H47" s="2"/>
      <c r="I47" s="2"/>
      <c r="J47" s="2"/>
      <c r="K47" s="2"/>
      <c r="L47" s="2"/>
      <c r="M47" s="240"/>
      <c r="N47" s="2"/>
      <c r="O47" s="122"/>
      <c r="P47" s="2"/>
      <c r="Q47" s="2"/>
      <c r="R47" s="2"/>
      <c r="S47" s="2"/>
      <c r="T47" s="2"/>
      <c r="U47" s="2"/>
      <c r="V47" s="2"/>
      <c r="W47" s="2"/>
      <c r="X47" s="2"/>
      <c r="Y47" s="240"/>
      <c r="Z47" s="2"/>
    </row>
    <row r="48" spans="1:26">
      <c r="A48" s="122"/>
      <c r="B48" s="2"/>
      <c r="C48" s="2"/>
      <c r="D48" s="2"/>
      <c r="E48" s="2"/>
      <c r="F48" s="2"/>
      <c r="G48" s="2"/>
      <c r="H48" s="2"/>
      <c r="I48" s="2"/>
      <c r="J48" s="2"/>
      <c r="K48" s="2"/>
      <c r="L48" s="2"/>
      <c r="M48" s="240"/>
      <c r="N48" s="2"/>
      <c r="O48" s="122"/>
      <c r="P48" s="2"/>
      <c r="Q48" s="2"/>
      <c r="R48" s="2"/>
      <c r="S48" s="2"/>
      <c r="T48" s="2"/>
      <c r="U48" s="2"/>
      <c r="V48" s="2"/>
      <c r="W48" s="2"/>
      <c r="X48" s="2"/>
      <c r="Y48" s="240"/>
      <c r="Z48" s="2"/>
    </row>
    <row r="49" spans="1:26">
      <c r="A49" s="122"/>
      <c r="B49" s="2"/>
      <c r="C49" s="2"/>
      <c r="D49" s="2"/>
      <c r="E49" s="2"/>
      <c r="F49" s="2"/>
      <c r="G49" s="2"/>
      <c r="H49" s="2"/>
      <c r="I49" s="2"/>
      <c r="J49" s="2"/>
      <c r="K49" s="2"/>
      <c r="L49" s="2"/>
      <c r="M49" s="240"/>
      <c r="N49" s="2"/>
      <c r="O49" s="122"/>
      <c r="P49" s="2"/>
      <c r="Q49" s="2"/>
      <c r="R49" s="2"/>
      <c r="S49" s="2"/>
      <c r="T49" s="2"/>
      <c r="U49" s="2"/>
      <c r="V49" s="2"/>
      <c r="W49" s="2"/>
      <c r="X49" s="2"/>
      <c r="Y49" s="240"/>
      <c r="Z49" s="2"/>
    </row>
    <row r="50" spans="1:26">
      <c r="A50" s="122"/>
      <c r="B50" s="2"/>
      <c r="C50" s="2"/>
      <c r="D50" s="2"/>
      <c r="E50" s="2"/>
      <c r="F50" s="2"/>
      <c r="G50" s="2"/>
      <c r="H50" s="2"/>
      <c r="I50" s="2"/>
      <c r="J50" s="2"/>
      <c r="K50" s="2"/>
      <c r="L50" s="2"/>
      <c r="M50" s="240"/>
      <c r="N50" s="2"/>
      <c r="O50" s="122"/>
      <c r="P50" s="2"/>
      <c r="Q50" s="2"/>
      <c r="R50" s="2"/>
      <c r="S50" s="2"/>
      <c r="T50" s="2"/>
      <c r="U50" s="2"/>
      <c r="V50" s="2"/>
      <c r="W50" s="2"/>
      <c r="X50" s="2"/>
      <c r="Y50" s="240"/>
      <c r="Z50" s="2"/>
    </row>
    <row r="51" spans="1:26">
      <c r="A51" s="122"/>
      <c r="B51" s="2"/>
      <c r="C51" s="2"/>
      <c r="D51" s="2"/>
      <c r="E51" s="2"/>
      <c r="F51" s="2"/>
      <c r="G51" s="2"/>
      <c r="H51" s="2"/>
      <c r="I51" s="2"/>
      <c r="J51" s="2"/>
      <c r="K51" s="2"/>
      <c r="L51" s="2"/>
      <c r="M51" s="240"/>
      <c r="N51" s="2"/>
      <c r="O51" s="122"/>
      <c r="P51" s="2"/>
      <c r="Q51" s="2"/>
      <c r="R51" s="2"/>
      <c r="S51" s="2"/>
      <c r="T51" s="2"/>
      <c r="U51" s="2"/>
      <c r="V51" s="2"/>
      <c r="W51" s="2"/>
      <c r="X51" s="2"/>
      <c r="Y51" s="240"/>
      <c r="Z51" s="2"/>
    </row>
    <row r="52" spans="1:26" ht="15.75" thickBot="1">
      <c r="A52" s="275"/>
      <c r="B52" s="276"/>
      <c r="C52" s="276"/>
      <c r="D52" s="276"/>
      <c r="E52" s="276"/>
      <c r="F52" s="276"/>
      <c r="G52" s="276"/>
      <c r="H52" s="276"/>
      <c r="I52" s="276"/>
      <c r="J52" s="276"/>
      <c r="K52" s="276"/>
      <c r="L52" s="276"/>
      <c r="M52" s="277"/>
      <c r="N52" s="2"/>
      <c r="O52" s="275"/>
      <c r="P52" s="276"/>
      <c r="Q52" s="276"/>
      <c r="R52" s="276"/>
      <c r="S52" s="276"/>
      <c r="T52" s="276"/>
      <c r="U52" s="276"/>
      <c r="V52" s="276"/>
      <c r="W52" s="276"/>
      <c r="X52" s="276"/>
      <c r="Y52" s="277"/>
      <c r="Z52" s="2"/>
    </row>
    <row r="53" spans="1:26">
      <c r="A53" s="978" t="s">
        <v>595</v>
      </c>
      <c r="B53" s="129"/>
      <c r="C53" s="129"/>
      <c r="D53" s="129"/>
      <c r="E53" s="129"/>
      <c r="F53" s="2"/>
      <c r="G53" s="2"/>
      <c r="H53" s="2"/>
      <c r="I53" s="2"/>
      <c r="J53" s="2"/>
      <c r="K53" s="2"/>
      <c r="L53" s="2"/>
      <c r="M53" s="2"/>
      <c r="N53" s="2"/>
      <c r="O53" s="959"/>
      <c r="P53" s="2"/>
      <c r="Q53" s="2"/>
      <c r="R53" s="2"/>
      <c r="S53" s="2"/>
      <c r="T53" s="2"/>
      <c r="U53" s="2"/>
      <c r="V53" s="2"/>
      <c r="W53" s="2"/>
      <c r="X53" s="2"/>
      <c r="Y53" s="959"/>
      <c r="Z53" s="2"/>
    </row>
    <row r="54" spans="1:26">
      <c r="A54" s="2"/>
      <c r="B54" s="2"/>
      <c r="C54" s="2"/>
      <c r="D54" s="2"/>
      <c r="E54" s="2"/>
      <c r="F54" s="2"/>
      <c r="G54" s="2"/>
      <c r="H54" s="2"/>
      <c r="I54" s="2"/>
      <c r="J54" s="2"/>
      <c r="K54" s="2"/>
      <c r="L54" s="2"/>
      <c r="M54" s="2"/>
      <c r="N54" s="2"/>
      <c r="O54" s="959"/>
      <c r="P54" s="2"/>
      <c r="Q54" s="2"/>
      <c r="R54" s="2"/>
      <c r="S54" s="2"/>
      <c r="T54" s="2"/>
      <c r="U54" s="2"/>
      <c r="V54" s="2"/>
      <c r="W54" s="2"/>
      <c r="X54" s="2"/>
      <c r="Y54" s="959"/>
      <c r="Z54" s="2"/>
    </row>
    <row r="55" spans="1:26">
      <c r="A55" s="129" t="s">
        <v>883</v>
      </c>
      <c r="B55" s="129"/>
      <c r="C55" s="129"/>
      <c r="D55" s="129"/>
      <c r="E55" s="129"/>
      <c r="F55" s="129"/>
      <c r="G55" s="129"/>
      <c r="H55" s="129"/>
      <c r="I55" s="129"/>
      <c r="J55" s="129"/>
      <c r="K55" s="129"/>
      <c r="L55" s="129"/>
      <c r="M55" s="129"/>
      <c r="N55" s="2"/>
      <c r="O55" s="959"/>
      <c r="P55" s="2"/>
      <c r="Q55" s="2"/>
      <c r="R55" s="2"/>
      <c r="S55" s="2"/>
      <c r="T55" s="2"/>
      <c r="U55" s="2"/>
      <c r="V55" s="2"/>
      <c r="W55" s="2"/>
      <c r="X55" s="2"/>
      <c r="Y55" s="959"/>
      <c r="Z55" s="2"/>
    </row>
    <row r="56" spans="1:26">
      <c r="A56" s="2"/>
      <c r="B56" s="2"/>
      <c r="C56" s="2"/>
      <c r="D56" s="2"/>
      <c r="E56" s="2"/>
    </row>
    <row r="57" spans="1:26">
      <c r="A57" s="2"/>
      <c r="B57" s="2"/>
      <c r="C57" s="2"/>
      <c r="D57" s="2"/>
      <c r="E57" s="2"/>
    </row>
    <row r="58" spans="1:26">
      <c r="A58" s="2"/>
      <c r="B58" s="2"/>
      <c r="C58" s="2"/>
      <c r="D58" s="2"/>
      <c r="E58" s="2"/>
    </row>
    <row r="59" spans="1:26">
      <c r="A59" s="2"/>
      <c r="B59" s="2"/>
      <c r="C59" s="2"/>
      <c r="D59" s="2"/>
      <c r="E59" s="2"/>
    </row>
    <row r="60" spans="1:26">
      <c r="A60" s="2"/>
      <c r="B60" s="2"/>
      <c r="C60" s="2"/>
      <c r="D60" s="2"/>
      <c r="E60" s="2"/>
    </row>
    <row r="61" spans="1:26">
      <c r="A61" s="2"/>
      <c r="B61" s="2"/>
      <c r="C61" s="2"/>
      <c r="D61" s="2"/>
      <c r="E61" s="2"/>
    </row>
    <row r="62" spans="1:26">
      <c r="A62" s="2"/>
      <c r="B62" s="2"/>
      <c r="C62" s="2"/>
      <c r="D62" s="2"/>
      <c r="E62" s="2"/>
    </row>
    <row r="63" spans="1:26">
      <c r="A63" s="2"/>
      <c r="B63" s="2"/>
      <c r="C63" s="2"/>
      <c r="D63" s="2"/>
      <c r="E63" s="2"/>
    </row>
    <row r="64" spans="1:26">
      <c r="A64" s="2"/>
      <c r="B64" s="2"/>
      <c r="C64" s="2"/>
      <c r="D64" s="2"/>
      <c r="E64" s="2"/>
    </row>
    <row r="65" spans="1:18">
      <c r="A65" s="2"/>
      <c r="B65" s="2"/>
      <c r="C65" s="2"/>
      <c r="D65" s="2"/>
      <c r="E65" s="2"/>
    </row>
    <row r="66" spans="1:18">
      <c r="A66" s="2"/>
      <c r="B66" s="2"/>
      <c r="C66" s="2"/>
      <c r="D66" s="2"/>
      <c r="E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sheetData>
  <printOptions horizontalCentered="1" verticalCentered="1"/>
  <pageMargins left="0.5" right="0.5" top="0.5" bottom="0.5" header="0" footer="0"/>
  <pageSetup scale="59" fitToWidth="2" orientation="landscape" r:id="rId1"/>
  <headerFooter alignWithMargins="0"/>
  <colBreaks count="1" manualBreakCount="1">
    <brk id="13" max="5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73"/>
  <sheetViews>
    <sheetView showGridLines="0" defaultGridColor="0" topLeftCell="A4" colorId="22" zoomScale="70" zoomScaleNormal="70" workbookViewId="0">
      <pane xSplit="4" ySplit="9" topLeftCell="G34" activePane="bottomRight" state="frozen"/>
      <selection activeCell="E22" sqref="E22"/>
      <selection pane="topRight" activeCell="E22" sqref="E22"/>
      <selection pane="bottomLeft" activeCell="E22" sqref="E22"/>
      <selection pane="bottomRight" activeCell="M66" sqref="M66"/>
    </sheetView>
  </sheetViews>
  <sheetFormatPr defaultColWidth="9.77734375" defaultRowHeight="15"/>
  <cols>
    <col min="1" max="1" width="5.77734375" style="1295" customWidth="1"/>
    <col min="2" max="2" width="1.77734375" style="1295" customWidth="1"/>
    <col min="3" max="3" width="5.77734375" style="1295" customWidth="1"/>
    <col min="4" max="4" width="34.77734375" style="1295" customWidth="1"/>
    <col min="5" max="5" width="17.77734375" style="1295" customWidth="1"/>
    <col min="6" max="8" width="16.77734375" style="1295" customWidth="1"/>
    <col min="9" max="9" width="5.77734375" style="1295" customWidth="1"/>
    <col min="10" max="13" width="18.77734375" style="1295" customWidth="1"/>
    <col min="14" max="14" width="20.77734375" style="1295" customWidth="1"/>
    <col min="15" max="16384" width="9.77734375" style="1295"/>
  </cols>
  <sheetData>
    <row r="1" spans="1:15" ht="15.75" thickBot="1">
      <c r="A1" s="1378" t="str">
        <f>'Data Sheet'!A52</f>
        <v>Annual Report of Frontier Telephone of Rochester, Inc.                                                                                  For the period ending December 31, 2015</v>
      </c>
      <c r="B1" s="1228"/>
      <c r="C1" s="1228"/>
      <c r="D1" s="1228"/>
      <c r="E1" s="1228"/>
      <c r="F1" s="1379"/>
      <c r="G1" s="1379"/>
      <c r="H1" s="1379"/>
      <c r="I1" s="1378" t="str">
        <f>'Data Sheet'!A52</f>
        <v>Annual Report of Frontier Telephone of Rochester, Inc.                                                                                  For the period ending December 31, 2015</v>
      </c>
      <c r="J1" s="1228"/>
      <c r="K1" s="1228"/>
      <c r="L1" s="1379"/>
      <c r="M1" s="1379"/>
      <c r="N1" s="1228"/>
      <c r="O1" s="1228"/>
    </row>
    <row r="2" spans="1:15" ht="15.75">
      <c r="A2" s="1380" t="s">
        <v>1425</v>
      </c>
      <c r="B2" s="1381"/>
      <c r="C2" s="1381"/>
      <c r="D2" s="1381"/>
      <c r="E2" s="1381"/>
      <c r="F2" s="1381"/>
      <c r="G2" s="1381"/>
      <c r="H2" s="1382"/>
      <c r="I2" s="1383" t="s">
        <v>1425</v>
      </c>
      <c r="J2" s="1384"/>
      <c r="K2" s="1381"/>
      <c r="L2" s="1381"/>
      <c r="M2" s="1381"/>
      <c r="N2" s="1382"/>
      <c r="O2" s="1228"/>
    </row>
    <row r="3" spans="1:15">
      <c r="A3" s="1385" t="s">
        <v>1399</v>
      </c>
      <c r="B3" s="1228" t="s">
        <v>1426</v>
      </c>
      <c r="C3" s="1228"/>
      <c r="D3" s="1228"/>
      <c r="E3" s="1228"/>
      <c r="F3" s="1228"/>
      <c r="G3" s="1228"/>
      <c r="H3" s="1160"/>
      <c r="I3" s="1386"/>
      <c r="J3" s="1228"/>
      <c r="K3" s="1228"/>
      <c r="L3" s="1228"/>
      <c r="M3" s="1228"/>
      <c r="N3" s="1160"/>
      <c r="O3" s="1228"/>
    </row>
    <row r="4" spans="1:15">
      <c r="A4" s="1386"/>
      <c r="B4" s="1228" t="s">
        <v>1427</v>
      </c>
      <c r="C4" s="1228"/>
      <c r="D4" s="1228"/>
      <c r="E4" s="1228"/>
      <c r="F4" s="1228"/>
      <c r="G4" s="1228"/>
      <c r="H4" s="1160"/>
      <c r="I4" s="1386"/>
      <c r="J4" s="1228"/>
      <c r="K4" s="1228"/>
      <c r="L4" s="1228"/>
      <c r="M4" s="1228"/>
      <c r="N4" s="1160"/>
      <c r="O4" s="1228"/>
    </row>
    <row r="5" spans="1:15">
      <c r="A5" s="1385" t="s">
        <v>1405</v>
      </c>
      <c r="B5" s="1228" t="s">
        <v>1428</v>
      </c>
      <c r="C5" s="1228"/>
      <c r="D5" s="1228"/>
      <c r="E5" s="1228"/>
      <c r="F5" s="1228"/>
      <c r="G5" s="1228"/>
      <c r="H5" s="1160"/>
      <c r="I5" s="1386"/>
      <c r="J5" s="1228"/>
      <c r="K5" s="1228"/>
      <c r="L5" s="1228"/>
      <c r="M5" s="1228"/>
      <c r="N5" s="1160"/>
      <c r="O5" s="1228"/>
    </row>
    <row r="6" spans="1:15">
      <c r="A6" s="1386"/>
      <c r="B6" s="1228" t="s">
        <v>1429</v>
      </c>
      <c r="C6" s="1228"/>
      <c r="D6" s="1228"/>
      <c r="E6" s="1228"/>
      <c r="F6" s="1228"/>
      <c r="G6" s="1228"/>
      <c r="H6" s="1160"/>
      <c r="I6" s="1386"/>
      <c r="J6" s="1228"/>
      <c r="K6" s="1228"/>
      <c r="L6" s="1228"/>
      <c r="M6" s="1228"/>
      <c r="N6" s="1160"/>
      <c r="O6" s="1228"/>
    </row>
    <row r="7" spans="1:15">
      <c r="A7" s="1385" t="s">
        <v>1430</v>
      </c>
      <c r="B7" s="1228" t="s">
        <v>1431</v>
      </c>
      <c r="C7" s="1228"/>
      <c r="D7" s="1228"/>
      <c r="E7" s="1228"/>
      <c r="F7" s="1228"/>
      <c r="G7" s="1228"/>
      <c r="H7" s="1160"/>
      <c r="I7" s="1386"/>
      <c r="J7" s="1228"/>
      <c r="K7" s="1228"/>
      <c r="L7" s="1228"/>
      <c r="M7" s="1228"/>
      <c r="N7" s="1160"/>
      <c r="O7" s="1228"/>
    </row>
    <row r="8" spans="1:15">
      <c r="A8" s="1386"/>
      <c r="B8" s="1228" t="s">
        <v>1432</v>
      </c>
      <c r="C8" s="1228"/>
      <c r="D8" s="1228"/>
      <c r="E8" s="1228"/>
      <c r="F8" s="1228"/>
      <c r="G8" s="1228"/>
      <c r="H8" s="1160"/>
      <c r="I8" s="1386"/>
      <c r="J8" s="1228"/>
      <c r="K8" s="1228"/>
      <c r="L8" s="1228"/>
      <c r="M8" s="1228"/>
      <c r="N8" s="1160"/>
      <c r="O8" s="1228"/>
    </row>
    <row r="9" spans="1:15">
      <c r="A9" s="1387"/>
      <c r="B9" s="1388"/>
      <c r="C9" s="1389"/>
      <c r="D9" s="1390"/>
      <c r="E9" s="1391" t="s">
        <v>1433</v>
      </c>
      <c r="F9" s="1392" t="s">
        <v>1434</v>
      </c>
      <c r="G9" s="1393"/>
      <c r="H9" s="1394"/>
      <c r="I9" s="1387"/>
      <c r="J9" s="1392" t="s">
        <v>1435</v>
      </c>
      <c r="K9" s="1393"/>
      <c r="L9" s="1393"/>
      <c r="M9" s="1395"/>
      <c r="N9" s="1396"/>
      <c r="O9" s="1228"/>
    </row>
    <row r="10" spans="1:15">
      <c r="A10" s="1397"/>
      <c r="B10" s="1398"/>
      <c r="C10" s="1228"/>
      <c r="D10" s="1159"/>
      <c r="E10" s="1399" t="s">
        <v>1436</v>
      </c>
      <c r="F10" s="1399" t="s">
        <v>1418</v>
      </c>
      <c r="G10" s="1399" t="s">
        <v>1437</v>
      </c>
      <c r="H10" s="1195" t="s">
        <v>499</v>
      </c>
      <c r="I10" s="1397"/>
      <c r="J10" s="1399" t="s">
        <v>1438</v>
      </c>
      <c r="K10" s="1399" t="s">
        <v>1438</v>
      </c>
      <c r="L10" s="1399" t="s">
        <v>1439</v>
      </c>
      <c r="M10" s="1399" t="s">
        <v>499</v>
      </c>
      <c r="N10" s="1195" t="s">
        <v>812</v>
      </c>
      <c r="O10" s="1228"/>
    </row>
    <row r="11" spans="1:15">
      <c r="A11" s="1400" t="s">
        <v>489</v>
      </c>
      <c r="B11" s="1398"/>
      <c r="C11" s="1401" t="s">
        <v>1440</v>
      </c>
      <c r="D11" s="1402"/>
      <c r="E11" s="1399" t="s">
        <v>1441</v>
      </c>
      <c r="F11" s="1399" t="s">
        <v>1442</v>
      </c>
      <c r="G11" s="1399" t="s">
        <v>1443</v>
      </c>
      <c r="H11" s="1195" t="s">
        <v>1444</v>
      </c>
      <c r="I11" s="1400" t="s">
        <v>489</v>
      </c>
      <c r="J11" s="1399" t="s">
        <v>1445</v>
      </c>
      <c r="K11" s="1399" t="s">
        <v>1446</v>
      </c>
      <c r="L11" s="1399" t="s">
        <v>1447</v>
      </c>
      <c r="M11" s="1399" t="s">
        <v>1448</v>
      </c>
      <c r="N11" s="1195" t="s">
        <v>1449</v>
      </c>
      <c r="O11" s="1228"/>
    </row>
    <row r="12" spans="1:15">
      <c r="A12" s="1403" t="s">
        <v>501</v>
      </c>
      <c r="B12" s="1404"/>
      <c r="C12" s="1405" t="s">
        <v>226</v>
      </c>
      <c r="D12" s="1406"/>
      <c r="E12" s="1407" t="s">
        <v>227</v>
      </c>
      <c r="F12" s="1407" t="s">
        <v>228</v>
      </c>
      <c r="G12" s="1407" t="s">
        <v>515</v>
      </c>
      <c r="H12" s="1408" t="s">
        <v>516</v>
      </c>
      <c r="I12" s="1403" t="s">
        <v>501</v>
      </c>
      <c r="J12" s="1407" t="s">
        <v>517</v>
      </c>
      <c r="K12" s="1407" t="s">
        <v>518</v>
      </c>
      <c r="L12" s="1407" t="s">
        <v>519</v>
      </c>
      <c r="M12" s="1407" t="s">
        <v>520</v>
      </c>
      <c r="N12" s="1408" t="s">
        <v>521</v>
      </c>
      <c r="O12" s="1228"/>
    </row>
    <row r="13" spans="1:15">
      <c r="A13" s="1397"/>
      <c r="B13" s="1401" t="s">
        <v>1450</v>
      </c>
      <c r="C13" s="1379"/>
      <c r="D13" s="1402"/>
      <c r="E13" s="1324"/>
      <c r="F13" s="1324"/>
      <c r="G13" s="1324"/>
      <c r="H13" s="1272"/>
      <c r="I13" s="1397"/>
      <c r="J13" s="1324"/>
      <c r="K13" s="1324"/>
      <c r="L13" s="1324"/>
      <c r="M13" s="1324"/>
      <c r="N13" s="1328"/>
      <c r="O13" s="1228"/>
    </row>
    <row r="14" spans="1:15">
      <c r="A14" s="1397"/>
      <c r="B14" s="1228" t="s">
        <v>1451</v>
      </c>
      <c r="C14" s="1228"/>
      <c r="D14" s="1159"/>
      <c r="E14" s="1324"/>
      <c r="F14" s="1324"/>
      <c r="G14" s="1324"/>
      <c r="H14" s="1272"/>
      <c r="I14" s="1397"/>
      <c r="J14" s="1324"/>
      <c r="K14" s="1324"/>
      <c r="L14" s="1324"/>
      <c r="M14" s="1324"/>
      <c r="N14" s="1328"/>
      <c r="O14" s="1228"/>
    </row>
    <row r="15" spans="1:15">
      <c r="A15" s="1400" t="s">
        <v>231</v>
      </c>
      <c r="B15" s="1398"/>
      <c r="C15" s="1228">
        <v>3112</v>
      </c>
      <c r="D15" s="1159" t="s">
        <v>1307</v>
      </c>
      <c r="E15" s="1103">
        <v>6545376</v>
      </c>
      <c r="F15" s="1103">
        <v>150910</v>
      </c>
      <c r="G15" s="1103">
        <v>156103</v>
      </c>
      <c r="H15" s="1051"/>
      <c r="I15" s="1400" t="s">
        <v>231</v>
      </c>
      <c r="J15" s="1103"/>
      <c r="K15" s="1103">
        <v>1337369</v>
      </c>
      <c r="L15" s="1103"/>
      <c r="M15" s="1325">
        <v>150210</v>
      </c>
      <c r="N15" s="1328">
        <f t="shared" ref="N15:N25" si="0">SUM(E15:H15)-SUM(J15:M15)</f>
        <v>5364810</v>
      </c>
      <c r="O15" s="1228"/>
    </row>
    <row r="16" spans="1:15">
      <c r="A16" s="1400" t="s">
        <v>463</v>
      </c>
      <c r="B16" s="1398"/>
      <c r="C16" s="1228">
        <v>3113</v>
      </c>
      <c r="D16" s="1159" t="s">
        <v>1309</v>
      </c>
      <c r="E16" s="1073">
        <v>0</v>
      </c>
      <c r="F16" s="1073"/>
      <c r="G16" s="1073"/>
      <c r="H16" s="1052"/>
      <c r="I16" s="1400" t="s">
        <v>463</v>
      </c>
      <c r="J16" s="1073"/>
      <c r="K16" s="1073"/>
      <c r="L16" s="1073"/>
      <c r="M16" s="1073"/>
      <c r="N16" s="1328">
        <f t="shared" si="0"/>
        <v>0</v>
      </c>
      <c r="O16" s="1228"/>
    </row>
    <row r="17" spans="1:15">
      <c r="A17" s="1400" t="s">
        <v>471</v>
      </c>
      <c r="B17" s="1398"/>
      <c r="C17" s="1228">
        <v>3114</v>
      </c>
      <c r="D17" s="1159" t="s">
        <v>1311</v>
      </c>
      <c r="E17" s="1073">
        <v>0</v>
      </c>
      <c r="F17" s="1073"/>
      <c r="G17" s="1073"/>
      <c r="H17" s="1052"/>
      <c r="I17" s="1400" t="s">
        <v>471</v>
      </c>
      <c r="J17" s="1073"/>
      <c r="K17" s="1073"/>
      <c r="L17" s="1073"/>
      <c r="M17" s="1073"/>
      <c r="N17" s="1328">
        <f t="shared" si="0"/>
        <v>0</v>
      </c>
      <c r="O17" s="1228"/>
    </row>
    <row r="18" spans="1:15">
      <c r="A18" s="1400" t="s">
        <v>530</v>
      </c>
      <c r="B18" s="1398"/>
      <c r="C18" s="1228">
        <v>3115</v>
      </c>
      <c r="D18" s="1159" t="s">
        <v>1313</v>
      </c>
      <c r="E18" s="1073">
        <v>85434</v>
      </c>
      <c r="F18" s="1073"/>
      <c r="G18" s="1073">
        <v>5553</v>
      </c>
      <c r="H18" s="1052"/>
      <c r="I18" s="1400" t="s">
        <v>530</v>
      </c>
      <c r="J18" s="1073"/>
      <c r="K18" s="1073"/>
      <c r="L18" s="1073"/>
      <c r="M18" s="1073"/>
      <c r="N18" s="1328">
        <f t="shared" si="0"/>
        <v>90987</v>
      </c>
      <c r="O18" s="1228"/>
    </row>
    <row r="19" spans="1:15">
      <c r="A19" s="1400" t="s">
        <v>532</v>
      </c>
      <c r="B19" s="1398"/>
      <c r="C19" s="1228">
        <v>3116</v>
      </c>
      <c r="D19" s="1159" t="s">
        <v>1315</v>
      </c>
      <c r="E19" s="1073">
        <v>11585019</v>
      </c>
      <c r="F19" s="1073"/>
      <c r="G19" s="1073"/>
      <c r="H19" s="1052"/>
      <c r="I19" s="1400" t="s">
        <v>532</v>
      </c>
      <c r="J19" s="1073"/>
      <c r="K19" s="1073">
        <v>16400</v>
      </c>
      <c r="L19" s="1073"/>
      <c r="M19" s="1073"/>
      <c r="N19" s="1328">
        <f t="shared" si="0"/>
        <v>11568619</v>
      </c>
      <c r="O19" s="1228"/>
    </row>
    <row r="20" spans="1:15">
      <c r="A20" s="1400" t="s">
        <v>242</v>
      </c>
      <c r="B20" s="1398"/>
      <c r="C20" s="1228">
        <v>3121</v>
      </c>
      <c r="D20" s="1159" t="s">
        <v>1317</v>
      </c>
      <c r="E20" s="1073">
        <v>45215543</v>
      </c>
      <c r="F20" s="1073">
        <v>1984443</v>
      </c>
      <c r="G20" s="1073"/>
      <c r="H20" s="1052"/>
      <c r="I20" s="1400" t="s">
        <v>242</v>
      </c>
      <c r="J20" s="1073"/>
      <c r="K20" s="1073">
        <v>87919</v>
      </c>
      <c r="L20" s="1073"/>
      <c r="M20" s="1073">
        <v>2842</v>
      </c>
      <c r="N20" s="1328">
        <f t="shared" si="0"/>
        <v>47109225</v>
      </c>
      <c r="O20" s="1228"/>
    </row>
    <row r="21" spans="1:15">
      <c r="A21" s="1400" t="s">
        <v>245</v>
      </c>
      <c r="B21" s="1398"/>
      <c r="C21" s="1228">
        <v>3122</v>
      </c>
      <c r="D21" s="1159" t="s">
        <v>1319</v>
      </c>
      <c r="E21" s="1073">
        <v>4684667.4800000004</v>
      </c>
      <c r="F21" s="1073">
        <v>308223</v>
      </c>
      <c r="G21" s="1073"/>
      <c r="H21" s="1052"/>
      <c r="I21" s="1400" t="s">
        <v>245</v>
      </c>
      <c r="J21" s="1073"/>
      <c r="K21" s="1073"/>
      <c r="L21" s="1073"/>
      <c r="M21" s="1073"/>
      <c r="N21" s="1328">
        <f t="shared" si="0"/>
        <v>4992890.4800000004</v>
      </c>
      <c r="O21" s="1228"/>
    </row>
    <row r="22" spans="1:15">
      <c r="A22" s="1400" t="s">
        <v>248</v>
      </c>
      <c r="B22" s="1398"/>
      <c r="C22" s="1228">
        <v>3123</v>
      </c>
      <c r="D22" s="1159" t="s">
        <v>1321</v>
      </c>
      <c r="E22" s="1073">
        <v>0</v>
      </c>
      <c r="F22" s="1073"/>
      <c r="G22" s="1073"/>
      <c r="H22" s="1052"/>
      <c r="I22" s="1400" t="s">
        <v>248</v>
      </c>
      <c r="J22" s="1073"/>
      <c r="K22" s="1073"/>
      <c r="L22" s="1073"/>
      <c r="M22" s="1073"/>
      <c r="N22" s="1328">
        <f t="shared" si="0"/>
        <v>0</v>
      </c>
      <c r="O22" s="1228"/>
    </row>
    <row r="23" spans="1:15">
      <c r="A23" s="1400" t="s">
        <v>252</v>
      </c>
      <c r="B23" s="1398"/>
      <c r="C23" s="1228" t="s">
        <v>1452</v>
      </c>
      <c r="D23" s="1159" t="s">
        <v>1453</v>
      </c>
      <c r="E23" s="1073">
        <v>1473052.83</v>
      </c>
      <c r="F23" s="1073"/>
      <c r="G23" s="1073">
        <v>135</v>
      </c>
      <c r="H23" s="1052"/>
      <c r="I23" s="1400" t="s">
        <v>252</v>
      </c>
      <c r="J23" s="1073"/>
      <c r="K23" s="1073"/>
      <c r="L23" s="1073"/>
      <c r="M23" s="1073"/>
      <c r="N23" s="1328">
        <f t="shared" si="0"/>
        <v>1473187.83</v>
      </c>
      <c r="O23" s="1228"/>
    </row>
    <row r="24" spans="1:15">
      <c r="A24" s="1400" t="s">
        <v>538</v>
      </c>
      <c r="B24" s="1398"/>
      <c r="C24" s="1228" t="s">
        <v>1454</v>
      </c>
      <c r="D24" s="1159" t="s">
        <v>1455</v>
      </c>
      <c r="E24" s="1073">
        <v>2013260.37</v>
      </c>
      <c r="F24" s="1073"/>
      <c r="G24" s="1073"/>
      <c r="H24" s="1052"/>
      <c r="I24" s="1400" t="s">
        <v>538</v>
      </c>
      <c r="J24" s="1073"/>
      <c r="K24" s="1073"/>
      <c r="L24" s="1073"/>
      <c r="M24" s="1073">
        <v>-1776</v>
      </c>
      <c r="N24" s="1328">
        <f t="shared" si="0"/>
        <v>2015036.37</v>
      </c>
      <c r="O24" s="1228"/>
    </row>
    <row r="25" spans="1:15">
      <c r="A25" s="1400" t="s">
        <v>540</v>
      </c>
      <c r="B25" s="1228"/>
      <c r="C25" s="1228">
        <v>3124</v>
      </c>
      <c r="D25" s="1159" t="s">
        <v>1325</v>
      </c>
      <c r="E25" s="1073">
        <v>36614982.289999999</v>
      </c>
      <c r="F25" s="1073"/>
      <c r="G25" s="1073"/>
      <c r="H25" s="1052"/>
      <c r="I25" s="1400" t="s">
        <v>540</v>
      </c>
      <c r="J25" s="1073"/>
      <c r="K25" s="1073">
        <v>0</v>
      </c>
      <c r="L25" s="1073"/>
      <c r="M25" s="1073"/>
      <c r="N25" s="1328">
        <f t="shared" si="0"/>
        <v>36614982.289999999</v>
      </c>
      <c r="O25" s="1228"/>
    </row>
    <row r="26" spans="1:15">
      <c r="A26" s="1400" t="s">
        <v>542</v>
      </c>
      <c r="B26" s="1228"/>
      <c r="C26" s="1228"/>
      <c r="D26" s="1159" t="s">
        <v>1456</v>
      </c>
      <c r="E26" s="1409">
        <f>SUM(E15:E25)</f>
        <v>108217334.97</v>
      </c>
      <c r="F26" s="1409">
        <f>SUM(F15:F25)</f>
        <v>2443576</v>
      </c>
      <c r="G26" s="1409">
        <f>SUM(G15:G25)</f>
        <v>161791</v>
      </c>
      <c r="H26" s="1410">
        <f>SUM(H15:H25)</f>
        <v>0</v>
      </c>
      <c r="I26" s="1400" t="s">
        <v>542</v>
      </c>
      <c r="J26" s="1409">
        <f>SUM(J15:J25)</f>
        <v>0</v>
      </c>
      <c r="K26" s="1409">
        <f>SUM(K15:K25)</f>
        <v>1441688</v>
      </c>
      <c r="L26" s="1409">
        <f>SUM(L15:L25)</f>
        <v>0</v>
      </c>
      <c r="M26" s="1409">
        <f>SUM(M15:M25)</f>
        <v>151276</v>
      </c>
      <c r="N26" s="1411">
        <f>SUM(N15:N25)</f>
        <v>109229737.97</v>
      </c>
      <c r="O26" s="1228"/>
    </row>
    <row r="27" spans="1:15">
      <c r="A27" s="1397"/>
      <c r="B27" s="1228" t="s">
        <v>1457</v>
      </c>
      <c r="C27" s="1228"/>
      <c r="D27" s="1159"/>
      <c r="E27" s="1147"/>
      <c r="F27" s="1147"/>
      <c r="G27" s="1147"/>
      <c r="H27" s="1148"/>
      <c r="I27" s="1397"/>
      <c r="J27" s="1147"/>
      <c r="K27" s="1147"/>
      <c r="L27" s="1147"/>
      <c r="M27" s="1147"/>
      <c r="N27" s="1328"/>
      <c r="O27" s="1228"/>
    </row>
    <row r="28" spans="1:15">
      <c r="A28" s="1400" t="s">
        <v>544</v>
      </c>
      <c r="B28" s="1398"/>
      <c r="C28" s="1228">
        <v>3211</v>
      </c>
      <c r="D28" s="1159" t="s">
        <v>1329</v>
      </c>
      <c r="E28" s="1073">
        <v>0</v>
      </c>
      <c r="F28" s="1073"/>
      <c r="G28" s="1073"/>
      <c r="H28" s="1052"/>
      <c r="I28" s="1400" t="s">
        <v>544</v>
      </c>
      <c r="J28" s="1073"/>
      <c r="K28" s="1073"/>
      <c r="L28" s="1073"/>
      <c r="M28" s="1073"/>
      <c r="N28" s="1328">
        <f t="shared" ref="N28:N37" si="1">SUM(E28:H28)-SUM(J28:M28)</f>
        <v>0</v>
      </c>
      <c r="O28" s="1228"/>
    </row>
    <row r="29" spans="1:15">
      <c r="A29" s="1400" t="s">
        <v>546</v>
      </c>
      <c r="B29" s="1398"/>
      <c r="C29" s="1228">
        <v>3212</v>
      </c>
      <c r="D29" s="1159" t="s">
        <v>1458</v>
      </c>
      <c r="E29" s="1073">
        <v>293600974.39999998</v>
      </c>
      <c r="F29" s="1073"/>
      <c r="G29" s="1073"/>
      <c r="H29" s="1052"/>
      <c r="I29" s="1400" t="s">
        <v>546</v>
      </c>
      <c r="J29" s="1073"/>
      <c r="K29" s="1073"/>
      <c r="L29" s="1073"/>
      <c r="M29" s="1073">
        <v>-1339</v>
      </c>
      <c r="N29" s="1328">
        <f t="shared" si="1"/>
        <v>293602313.39999998</v>
      </c>
      <c r="O29" s="1228"/>
    </row>
    <row r="30" spans="1:15">
      <c r="A30" s="1400" t="s">
        <v>547</v>
      </c>
      <c r="B30" s="1398"/>
      <c r="C30" s="1228">
        <v>3215</v>
      </c>
      <c r="D30" s="1159" t="s">
        <v>1333</v>
      </c>
      <c r="E30" s="1073">
        <v>0</v>
      </c>
      <c r="F30" s="1073"/>
      <c r="G30" s="1073"/>
      <c r="H30" s="1052"/>
      <c r="I30" s="1400" t="s">
        <v>547</v>
      </c>
      <c r="J30" s="1073"/>
      <c r="K30" s="1073"/>
      <c r="L30" s="1073"/>
      <c r="M30" s="1073"/>
      <c r="N30" s="1328">
        <f t="shared" si="1"/>
        <v>0</v>
      </c>
      <c r="O30" s="1228"/>
    </row>
    <row r="31" spans="1:15">
      <c r="A31" s="1400" t="s">
        <v>548</v>
      </c>
      <c r="B31" s="1398"/>
      <c r="C31" s="1228" t="s">
        <v>1452</v>
      </c>
      <c r="D31" s="1159" t="s">
        <v>1459</v>
      </c>
      <c r="E31" s="1073">
        <v>0</v>
      </c>
      <c r="F31" s="1073"/>
      <c r="G31" s="1073"/>
      <c r="H31" s="1052"/>
      <c r="I31" s="1400" t="s">
        <v>548</v>
      </c>
      <c r="J31" s="1073"/>
      <c r="K31" s="1073"/>
      <c r="L31" s="1073"/>
      <c r="M31" s="1073"/>
      <c r="N31" s="1328">
        <f t="shared" si="1"/>
        <v>0</v>
      </c>
      <c r="O31" s="1228"/>
    </row>
    <row r="32" spans="1:15">
      <c r="A32" s="1400" t="s">
        <v>549</v>
      </c>
      <c r="B32" s="1398"/>
      <c r="C32" s="1228" t="s">
        <v>1454</v>
      </c>
      <c r="D32" s="1159" t="s">
        <v>1460</v>
      </c>
      <c r="E32" s="1073">
        <v>0</v>
      </c>
      <c r="F32" s="1073"/>
      <c r="G32" s="1073"/>
      <c r="H32" s="1052"/>
      <c r="I32" s="1400" t="s">
        <v>549</v>
      </c>
      <c r="J32" s="1073"/>
      <c r="K32" s="1073"/>
      <c r="L32" s="1073"/>
      <c r="M32" s="1073"/>
      <c r="N32" s="1328">
        <f t="shared" si="1"/>
        <v>0</v>
      </c>
      <c r="O32" s="1228"/>
    </row>
    <row r="33" spans="1:15">
      <c r="A33" s="1400" t="s">
        <v>550</v>
      </c>
      <c r="B33" s="1398"/>
      <c r="C33" s="1228" t="s">
        <v>1461</v>
      </c>
      <c r="D33" s="1159" t="s">
        <v>1462</v>
      </c>
      <c r="E33" s="1073">
        <v>0</v>
      </c>
      <c r="F33" s="1073"/>
      <c r="G33" s="1073"/>
      <c r="H33" s="1052"/>
      <c r="I33" s="1400" t="s">
        <v>550</v>
      </c>
      <c r="J33" s="1073"/>
      <c r="K33" s="1073"/>
      <c r="L33" s="1073"/>
      <c r="M33" s="1073"/>
      <c r="N33" s="1328">
        <f t="shared" si="1"/>
        <v>0</v>
      </c>
      <c r="O33" s="1228"/>
    </row>
    <row r="34" spans="1:15">
      <c r="A34" s="1400" t="s">
        <v>551</v>
      </c>
      <c r="B34" s="1398"/>
      <c r="C34" s="1228">
        <v>3220</v>
      </c>
      <c r="D34" s="1159" t="s">
        <v>1338</v>
      </c>
      <c r="E34" s="1073">
        <v>12160493.710000001</v>
      </c>
      <c r="F34" s="1073"/>
      <c r="G34" s="1073"/>
      <c r="H34" s="1052"/>
      <c r="I34" s="1400" t="s">
        <v>551</v>
      </c>
      <c r="J34" s="1073"/>
      <c r="K34" s="1073"/>
      <c r="L34" s="1073"/>
      <c r="M34" s="1073"/>
      <c r="N34" s="1328">
        <f t="shared" si="1"/>
        <v>12160493.710000001</v>
      </c>
      <c r="O34" s="1228"/>
    </row>
    <row r="35" spans="1:15">
      <c r="A35" s="1400" t="s">
        <v>552</v>
      </c>
      <c r="B35" s="1398"/>
      <c r="C35" s="1228">
        <v>3231</v>
      </c>
      <c r="D35" s="1159" t="s">
        <v>1340</v>
      </c>
      <c r="E35" s="1073"/>
      <c r="F35" s="1073"/>
      <c r="G35" s="1073"/>
      <c r="H35" s="1052"/>
      <c r="I35" s="1400" t="s">
        <v>552</v>
      </c>
      <c r="J35" s="1073"/>
      <c r="K35" s="1073"/>
      <c r="L35" s="1073"/>
      <c r="M35" s="1073"/>
      <c r="N35" s="1328">
        <f t="shared" si="1"/>
        <v>0</v>
      </c>
      <c r="O35" s="1228"/>
    </row>
    <row r="36" spans="1:15">
      <c r="A36" s="1400" t="s">
        <v>553</v>
      </c>
      <c r="B36" s="1398"/>
      <c r="C36" s="1228" t="s">
        <v>1452</v>
      </c>
      <c r="D36" s="1159" t="s">
        <v>1463</v>
      </c>
      <c r="E36" s="1073">
        <v>59308.97</v>
      </c>
      <c r="F36" s="1073"/>
      <c r="G36" s="1073"/>
      <c r="H36" s="1052"/>
      <c r="I36" s="1400" t="s">
        <v>553</v>
      </c>
      <c r="J36" s="1073"/>
      <c r="K36" s="1073"/>
      <c r="L36" s="1073"/>
      <c r="M36" s="1073">
        <v>-71741.820000000007</v>
      </c>
      <c r="N36" s="1328">
        <f t="shared" si="1"/>
        <v>131050.79000000001</v>
      </c>
      <c r="O36" s="1228"/>
    </row>
    <row r="37" spans="1:15">
      <c r="A37" s="1400" t="s">
        <v>554</v>
      </c>
      <c r="B37" s="1398"/>
      <c r="C37" s="1228" t="s">
        <v>1454</v>
      </c>
      <c r="D37" s="1159" t="s">
        <v>1464</v>
      </c>
      <c r="E37" s="1073">
        <v>254884.79</v>
      </c>
      <c r="F37" s="1073"/>
      <c r="G37" s="1073"/>
      <c r="H37" s="1052"/>
      <c r="I37" s="1400" t="s">
        <v>554</v>
      </c>
      <c r="J37" s="1073"/>
      <c r="K37" s="1073"/>
      <c r="L37" s="1073"/>
      <c r="M37" s="1073"/>
      <c r="N37" s="1328">
        <f t="shared" si="1"/>
        <v>254884.79</v>
      </c>
      <c r="O37" s="1228"/>
    </row>
    <row r="38" spans="1:15">
      <c r="A38" s="1400" t="s">
        <v>555</v>
      </c>
      <c r="B38" s="1398"/>
      <c r="C38" s="1228">
        <v>3232</v>
      </c>
      <c r="D38" s="1159" t="s">
        <v>1344</v>
      </c>
      <c r="E38" s="1073">
        <v>309629265.31</v>
      </c>
      <c r="F38" s="1073">
        <v>13773390</v>
      </c>
      <c r="G38" s="1073"/>
      <c r="H38" s="1052"/>
      <c r="I38" s="1400" t="s">
        <v>555</v>
      </c>
      <c r="J38" s="1073"/>
      <c r="K38" s="1073">
        <v>273855</v>
      </c>
      <c r="L38" s="1073">
        <v>23231</v>
      </c>
      <c r="M38" s="1073">
        <v>-26</v>
      </c>
      <c r="N38" s="1328">
        <f>SUM(E38:H38)-SUM(J38:M38)</f>
        <v>323105595.31</v>
      </c>
      <c r="O38" s="1228"/>
    </row>
    <row r="39" spans="1:15">
      <c r="A39" s="1400" t="s">
        <v>556</v>
      </c>
      <c r="B39" s="1398"/>
      <c r="C39" s="1228"/>
      <c r="D39" s="1159" t="s">
        <v>1465</v>
      </c>
      <c r="E39" s="1409">
        <v>599190649.18000007</v>
      </c>
      <c r="F39" s="1409">
        <f>SUM(F28:F38)</f>
        <v>13773390</v>
      </c>
      <c r="G39" s="1409">
        <f>SUM(G28:G38)</f>
        <v>0</v>
      </c>
      <c r="H39" s="1410">
        <f>SUM(H28:H38)</f>
        <v>0</v>
      </c>
      <c r="I39" s="1400" t="s">
        <v>556</v>
      </c>
      <c r="J39" s="1409">
        <f>SUM(J28:J38)</f>
        <v>0</v>
      </c>
      <c r="K39" s="1409">
        <f>SUM(K28:K38)</f>
        <v>273855</v>
      </c>
      <c r="L39" s="1409">
        <f>SUM(L28:L38)</f>
        <v>23231</v>
      </c>
      <c r="M39" s="1409">
        <f>SUM(M28:M38)</f>
        <v>-73106.820000000007</v>
      </c>
      <c r="N39" s="1411">
        <f>SUM(N28:N38)</f>
        <v>629254338</v>
      </c>
      <c r="O39" s="1228"/>
    </row>
    <row r="40" spans="1:15">
      <c r="A40" s="1397"/>
      <c r="B40" s="1228" t="s">
        <v>1466</v>
      </c>
      <c r="C40" s="1228"/>
      <c r="D40" s="1159"/>
      <c r="E40" s="1147"/>
      <c r="F40" s="1147"/>
      <c r="G40" s="1147"/>
      <c r="H40" s="1148"/>
      <c r="I40" s="1397"/>
      <c r="J40" s="1147"/>
      <c r="K40" s="1147"/>
      <c r="L40" s="1147"/>
      <c r="M40" s="1147"/>
      <c r="N40" s="1328"/>
      <c r="O40" s="1228"/>
    </row>
    <row r="41" spans="1:15">
      <c r="A41" s="1400" t="s">
        <v>557</v>
      </c>
      <c r="B41" s="1398"/>
      <c r="C41" s="1228">
        <v>3311</v>
      </c>
      <c r="D41" s="1159" t="s">
        <v>1349</v>
      </c>
      <c r="E41" s="1073">
        <v>0</v>
      </c>
      <c r="F41" s="1073"/>
      <c r="G41" s="1073"/>
      <c r="H41" s="1052"/>
      <c r="I41" s="1400" t="s">
        <v>557</v>
      </c>
      <c r="J41" s="1073"/>
      <c r="K41" s="1073"/>
      <c r="L41" s="1073"/>
      <c r="M41" s="1073"/>
      <c r="N41" s="1328">
        <f>SUM(E41:H41)-SUM(J41:M41)</f>
        <v>0</v>
      </c>
      <c r="O41" s="1228"/>
    </row>
    <row r="42" spans="1:15">
      <c r="A42" s="1400" t="s">
        <v>696</v>
      </c>
      <c r="B42" s="1398"/>
      <c r="C42" s="1228">
        <v>3321</v>
      </c>
      <c r="D42" s="1159" t="s">
        <v>1351</v>
      </c>
      <c r="E42" s="1073">
        <v>0</v>
      </c>
      <c r="F42" s="1073"/>
      <c r="G42" s="1073"/>
      <c r="H42" s="1052"/>
      <c r="I42" s="1400" t="s">
        <v>696</v>
      </c>
      <c r="J42" s="1073"/>
      <c r="K42" s="1073"/>
      <c r="L42" s="1073"/>
      <c r="M42" s="1073"/>
      <c r="N42" s="1328">
        <f>SUM(E42:H42)-SUM(J42:M42)</f>
        <v>0</v>
      </c>
      <c r="O42" s="1228"/>
    </row>
    <row r="43" spans="1:15">
      <c r="A43" s="1400" t="s">
        <v>698</v>
      </c>
      <c r="B43" s="1398"/>
      <c r="C43" s="1228">
        <v>3341</v>
      </c>
      <c r="D43" s="1159" t="s">
        <v>1353</v>
      </c>
      <c r="E43" s="1073">
        <v>1462798.57</v>
      </c>
      <c r="F43" s="1073"/>
      <c r="G43" s="1073"/>
      <c r="H43" s="1052"/>
      <c r="I43" s="1400" t="s">
        <v>698</v>
      </c>
      <c r="J43" s="1073"/>
      <c r="K43" s="1073"/>
      <c r="L43" s="1073"/>
      <c r="M43" s="1073"/>
      <c r="N43" s="1328">
        <f>SUM(E43:H43)-SUM(J43:M43)</f>
        <v>1462798.57</v>
      </c>
      <c r="O43" s="1228"/>
    </row>
    <row r="44" spans="1:15">
      <c r="A44" s="1400" t="s">
        <v>700</v>
      </c>
      <c r="B44" s="1398"/>
      <c r="C44" s="1228">
        <v>3351</v>
      </c>
      <c r="D44" s="1159" t="s">
        <v>1467</v>
      </c>
      <c r="E44" s="1073">
        <v>13503977.9</v>
      </c>
      <c r="F44" s="1073"/>
      <c r="G44" s="1073"/>
      <c r="H44" s="1052"/>
      <c r="I44" s="1400" t="s">
        <v>700</v>
      </c>
      <c r="J44" s="1073"/>
      <c r="K44" s="1073"/>
      <c r="L44" s="1073"/>
      <c r="M44" s="1073"/>
      <c r="N44" s="1328">
        <f>SUM(E44:H44)-SUM(J44:M44)</f>
        <v>13503977.9</v>
      </c>
      <c r="O44" s="1228"/>
    </row>
    <row r="45" spans="1:15">
      <c r="A45" s="1400" t="s">
        <v>700</v>
      </c>
      <c r="B45" s="1398"/>
      <c r="C45" s="1228">
        <v>3362</v>
      </c>
      <c r="D45" s="1159" t="s">
        <v>1357</v>
      </c>
      <c r="E45" s="1073">
        <v>911622.38</v>
      </c>
      <c r="F45" s="1073"/>
      <c r="G45" s="1073"/>
      <c r="H45" s="1052"/>
      <c r="I45" s="1400" t="s">
        <v>700</v>
      </c>
      <c r="J45" s="1073"/>
      <c r="K45" s="1073"/>
      <c r="L45" s="1073"/>
      <c r="M45" s="1073">
        <v>-2281</v>
      </c>
      <c r="N45" s="1328">
        <f>SUM(E45:H45)-SUM(J45:M45)</f>
        <v>913903.38</v>
      </c>
      <c r="O45" s="1228"/>
    </row>
    <row r="46" spans="1:15">
      <c r="A46" s="1400" t="s">
        <v>292</v>
      </c>
      <c r="B46" s="1398"/>
      <c r="C46" s="1228"/>
      <c r="D46" s="1159" t="s">
        <v>1468</v>
      </c>
      <c r="E46" s="1409">
        <v>15897369.32</v>
      </c>
      <c r="F46" s="1409">
        <f>SUM(F41:F45)</f>
        <v>0</v>
      </c>
      <c r="G46" s="1409">
        <f>SUM(G41:G45)</f>
        <v>0</v>
      </c>
      <c r="H46" s="1410">
        <f>SUM(H41:H45)</f>
        <v>0</v>
      </c>
      <c r="I46" s="1400" t="s">
        <v>292</v>
      </c>
      <c r="J46" s="1409">
        <f>SUM(J41:J45)</f>
        <v>0</v>
      </c>
      <c r="K46" s="1409">
        <f>SUM(K41:K45)</f>
        <v>0</v>
      </c>
      <c r="L46" s="1409">
        <f>SUM(L41:L45)</f>
        <v>0</v>
      </c>
      <c r="M46" s="1409">
        <f>SUM(M41:M45)</f>
        <v>-2281</v>
      </c>
      <c r="N46" s="1411">
        <f>SUM(N41:N45)</f>
        <v>15880679.850000001</v>
      </c>
      <c r="O46" s="1228"/>
    </row>
    <row r="47" spans="1:15">
      <c r="A47" s="1397"/>
      <c r="B47" s="1228" t="s">
        <v>1469</v>
      </c>
      <c r="C47" s="1228"/>
      <c r="D47" s="1159"/>
      <c r="E47" s="1147"/>
      <c r="F47" s="1147"/>
      <c r="G47" s="1147"/>
      <c r="H47" s="1148"/>
      <c r="I47" s="1397"/>
      <c r="J47" s="1147"/>
      <c r="K47" s="1147"/>
      <c r="L47" s="1147"/>
      <c r="M47" s="1147"/>
      <c r="N47" s="1328"/>
      <c r="O47" s="1228"/>
    </row>
    <row r="48" spans="1:15">
      <c r="A48" s="1400" t="s">
        <v>883</v>
      </c>
      <c r="B48" s="1398"/>
      <c r="C48" s="1228">
        <v>3411</v>
      </c>
      <c r="D48" s="1159" t="s">
        <v>1361</v>
      </c>
      <c r="E48" s="1073">
        <v>55843551.890000001</v>
      </c>
      <c r="F48" s="1073">
        <v>3199347</v>
      </c>
      <c r="G48" s="1073"/>
      <c r="H48" s="1052"/>
      <c r="I48" s="1400" t="s">
        <v>883</v>
      </c>
      <c r="J48" s="1073"/>
      <c r="K48" s="1073">
        <v>160313</v>
      </c>
      <c r="L48" s="1073">
        <v>391792</v>
      </c>
      <c r="M48" s="1073">
        <v>-30135</v>
      </c>
      <c r="N48" s="1328">
        <f t="shared" ref="N48:N56" si="2">SUM(E48:H48)-SUM(J48:M48)</f>
        <v>58520928.890000001</v>
      </c>
      <c r="O48" s="1228"/>
    </row>
    <row r="49" spans="1:15">
      <c r="A49" s="1400" t="s">
        <v>886</v>
      </c>
      <c r="B49" s="1398"/>
      <c r="C49" s="1228">
        <v>3421</v>
      </c>
      <c r="D49" s="1159" t="s">
        <v>1363</v>
      </c>
      <c r="E49" s="1073">
        <v>219475646.46000001</v>
      </c>
      <c r="F49" s="1073">
        <v>6360115</v>
      </c>
      <c r="G49" s="1073">
        <v>266356</v>
      </c>
      <c r="H49" s="1052"/>
      <c r="I49" s="1400" t="s">
        <v>886</v>
      </c>
      <c r="J49" s="1073"/>
      <c r="K49" s="1073">
        <v>1692395</v>
      </c>
      <c r="L49" s="1073">
        <v>59011</v>
      </c>
      <c r="M49" s="1073"/>
      <c r="N49" s="1328">
        <f t="shared" si="2"/>
        <v>224350711.46000001</v>
      </c>
      <c r="O49" s="1228"/>
    </row>
    <row r="50" spans="1:15">
      <c r="A50" s="1400" t="s">
        <v>889</v>
      </c>
      <c r="B50" s="1398"/>
      <c r="C50" s="1228">
        <v>3422</v>
      </c>
      <c r="D50" s="1159" t="s">
        <v>1365</v>
      </c>
      <c r="E50" s="1073">
        <v>125219035.78</v>
      </c>
      <c r="F50" s="1073">
        <v>5863507</v>
      </c>
      <c r="G50" s="1073"/>
      <c r="H50" s="1052"/>
      <c r="I50" s="1400"/>
      <c r="J50" s="1073"/>
      <c r="K50" s="1073">
        <v>114998</v>
      </c>
      <c r="L50" s="1073">
        <v>102333</v>
      </c>
      <c r="M50" s="1073">
        <v>-259</v>
      </c>
      <c r="N50" s="1328">
        <f t="shared" si="2"/>
        <v>130865470.78</v>
      </c>
      <c r="O50" s="1228"/>
    </row>
    <row r="51" spans="1:15">
      <c r="A51" s="1400" t="s">
        <v>893</v>
      </c>
      <c r="B51" s="1398"/>
      <c r="C51" s="1228">
        <v>3423</v>
      </c>
      <c r="D51" s="1159" t="s">
        <v>1367</v>
      </c>
      <c r="E51" s="1073">
        <v>87834859.909999996</v>
      </c>
      <c r="F51" s="1073">
        <v>4250175</v>
      </c>
      <c r="G51" s="1073"/>
      <c r="H51" s="1052"/>
      <c r="I51" s="1400"/>
      <c r="J51" s="1073"/>
      <c r="K51" s="1073">
        <v>1135772</v>
      </c>
      <c r="L51" s="1073">
        <v>10596</v>
      </c>
      <c r="M51" s="1073"/>
      <c r="N51" s="1328">
        <f t="shared" si="2"/>
        <v>90938666.909999996</v>
      </c>
      <c r="O51" s="1228"/>
    </row>
    <row r="52" spans="1:15">
      <c r="A52" s="1400" t="s">
        <v>896</v>
      </c>
      <c r="B52" s="1398"/>
      <c r="C52" s="1228">
        <v>3424</v>
      </c>
      <c r="D52" s="1159" t="s">
        <v>1369</v>
      </c>
      <c r="E52" s="1073">
        <v>0</v>
      </c>
      <c r="F52" s="1073"/>
      <c r="G52" s="1073"/>
      <c r="H52" s="1052"/>
      <c r="I52" s="1400"/>
      <c r="J52" s="1073"/>
      <c r="K52" s="1073"/>
      <c r="L52" s="1073"/>
      <c r="M52" s="1073"/>
      <c r="N52" s="1328">
        <f t="shared" si="2"/>
        <v>0</v>
      </c>
      <c r="O52" s="1228"/>
    </row>
    <row r="53" spans="1:15">
      <c r="A53" s="1400" t="s">
        <v>899</v>
      </c>
      <c r="B53" s="1398"/>
      <c r="C53" s="1228">
        <v>3425</v>
      </c>
      <c r="D53" s="1159" t="s">
        <v>1371</v>
      </c>
      <c r="E53" s="1073">
        <v>0</v>
      </c>
      <c r="F53" s="1073"/>
      <c r="G53" s="1073"/>
      <c r="H53" s="1052"/>
      <c r="I53" s="1400"/>
      <c r="J53" s="1073"/>
      <c r="K53" s="1073"/>
      <c r="L53" s="1073"/>
      <c r="M53" s="1073"/>
      <c r="N53" s="1328">
        <f t="shared" si="2"/>
        <v>0</v>
      </c>
      <c r="O53" s="1228"/>
    </row>
    <row r="54" spans="1:15">
      <c r="A54" s="1400" t="s">
        <v>831</v>
      </c>
      <c r="B54" s="1398"/>
      <c r="C54" s="1228">
        <v>3426</v>
      </c>
      <c r="D54" s="1159" t="s">
        <v>1373</v>
      </c>
      <c r="E54" s="1073">
        <v>21496125.91</v>
      </c>
      <c r="F54" s="1073">
        <v>165180</v>
      </c>
      <c r="G54" s="1073"/>
      <c r="H54" s="1052"/>
      <c r="I54" s="1400"/>
      <c r="J54" s="1073"/>
      <c r="K54" s="1073">
        <v>15828</v>
      </c>
      <c r="L54" s="1073">
        <v>1592</v>
      </c>
      <c r="M54" s="1073"/>
      <c r="N54" s="1328">
        <f t="shared" si="2"/>
        <v>21643885.91</v>
      </c>
      <c r="O54" s="1228"/>
    </row>
    <row r="55" spans="1:15">
      <c r="A55" s="1400" t="s">
        <v>831</v>
      </c>
      <c r="B55" s="1398"/>
      <c r="C55" s="1228">
        <v>3431</v>
      </c>
      <c r="D55" s="1159" t="s">
        <v>1375</v>
      </c>
      <c r="E55" s="1073">
        <v>4645675.8899999997</v>
      </c>
      <c r="F55" s="1073">
        <v>474141</v>
      </c>
      <c r="G55" s="1073"/>
      <c r="H55" s="1052"/>
      <c r="I55" s="1400"/>
      <c r="J55" s="1073"/>
      <c r="K55" s="1073">
        <v>3432</v>
      </c>
      <c r="L55" s="1073"/>
      <c r="M55" s="1073"/>
      <c r="N55" s="1328">
        <f t="shared" si="2"/>
        <v>5116384.8899999997</v>
      </c>
      <c r="O55" s="1228"/>
    </row>
    <row r="56" spans="1:15">
      <c r="A56" s="1400" t="s">
        <v>836</v>
      </c>
      <c r="B56" s="1398"/>
      <c r="C56" s="1228">
        <v>3441</v>
      </c>
      <c r="D56" s="1159" t="s">
        <v>1470</v>
      </c>
      <c r="E56" s="1073">
        <v>47464170.530000001</v>
      </c>
      <c r="F56" s="1073">
        <v>2240002</v>
      </c>
      <c r="G56" s="1073">
        <v>11586</v>
      </c>
      <c r="H56" s="1052"/>
      <c r="I56" s="1400"/>
      <c r="J56" s="1073"/>
      <c r="K56" s="1073">
        <v>698</v>
      </c>
      <c r="L56" s="1073"/>
      <c r="M56" s="1073"/>
      <c r="N56" s="1328">
        <f t="shared" si="2"/>
        <v>49715060.530000001</v>
      </c>
      <c r="O56" s="1228"/>
    </row>
    <row r="57" spans="1:15">
      <c r="A57" s="1400" t="s">
        <v>841</v>
      </c>
      <c r="B57" s="1398"/>
      <c r="C57" s="1228"/>
      <c r="D57" s="1159" t="s">
        <v>1471</v>
      </c>
      <c r="E57" s="1409">
        <v>538599176.38999999</v>
      </c>
      <c r="F57" s="1409">
        <f>SUM(F48:F56)</f>
        <v>22552467</v>
      </c>
      <c r="G57" s="1409">
        <f>SUM(G48:G56)</f>
        <v>277942</v>
      </c>
      <c r="H57" s="1410">
        <f>SUM(H48:H56)</f>
        <v>0</v>
      </c>
      <c r="I57" s="1400" t="s">
        <v>841</v>
      </c>
      <c r="J57" s="1409">
        <f>SUM(J48:J56)</f>
        <v>0</v>
      </c>
      <c r="K57" s="1409">
        <f>SUM(K48:K56)</f>
        <v>3123436</v>
      </c>
      <c r="L57" s="1409">
        <f>SUM(L48:L56)</f>
        <v>565324</v>
      </c>
      <c r="M57" s="1409">
        <f>SUM(M48:M56)</f>
        <v>-30394</v>
      </c>
      <c r="N57" s="1411">
        <f>SUM(N48:N56)</f>
        <v>581151109.37</v>
      </c>
      <c r="O57" s="1228"/>
    </row>
    <row r="58" spans="1:15">
      <c r="A58" s="1400" t="s">
        <v>310</v>
      </c>
      <c r="B58" s="1398"/>
      <c r="C58" s="1228">
        <v>3100</v>
      </c>
      <c r="D58" s="1159" t="s">
        <v>1472</v>
      </c>
      <c r="E58" s="1073">
        <v>254280</v>
      </c>
      <c r="F58" s="1073"/>
      <c r="G58" s="1073"/>
      <c r="H58" s="1073"/>
      <c r="I58" s="1400" t="s">
        <v>310</v>
      </c>
      <c r="J58" s="1073"/>
      <c r="K58" s="1073"/>
      <c r="L58" s="1073"/>
      <c r="M58" s="1073">
        <v>-36602</v>
      </c>
      <c r="N58" s="1328">
        <f>SUM(E58:H58)-SUM(J58:M58)</f>
        <v>290882</v>
      </c>
      <c r="O58" s="1228"/>
    </row>
    <row r="59" spans="1:15">
      <c r="A59" s="1400" t="s">
        <v>311</v>
      </c>
      <c r="B59" s="1398"/>
      <c r="C59" s="1228">
        <v>3100</v>
      </c>
      <c r="D59" s="1159" t="s">
        <v>1473</v>
      </c>
      <c r="E59" s="1073">
        <v>0</v>
      </c>
      <c r="F59" s="1073"/>
      <c r="G59" s="1073"/>
      <c r="H59" s="1052"/>
      <c r="I59" s="1400" t="s">
        <v>311</v>
      </c>
      <c r="J59" s="1073"/>
      <c r="K59" s="1073"/>
      <c r="L59" s="1073"/>
      <c r="M59" s="1073"/>
      <c r="N59" s="1328">
        <f>SUM(E59:H59)-SUM(J59:M59)</f>
        <v>0</v>
      </c>
      <c r="O59" s="1228"/>
    </row>
    <row r="60" spans="1:15">
      <c r="A60" s="1400" t="s">
        <v>912</v>
      </c>
      <c r="B60" s="1379"/>
      <c r="C60" s="1228">
        <v>3100</v>
      </c>
      <c r="D60" s="1412" t="s">
        <v>1474</v>
      </c>
      <c r="E60" s="1409">
        <v>1301525449</v>
      </c>
      <c r="F60" s="1409">
        <v>38844730</v>
      </c>
      <c r="G60" s="1409">
        <f>G26+G39+G46+G57+G58+G59</f>
        <v>439733</v>
      </c>
      <c r="H60" s="1410">
        <f>H26+H39+H46+H57+H58+H59</f>
        <v>0</v>
      </c>
      <c r="I60" s="1400" t="s">
        <v>912</v>
      </c>
      <c r="J60" s="1409">
        <f>J26+J39+J46+J57+J58+J59</f>
        <v>0</v>
      </c>
      <c r="K60" s="1409">
        <f>K26+K39+K46+K57+K58+K59</f>
        <v>4838979</v>
      </c>
      <c r="L60" s="1409">
        <f>L26+L39+L46+L57+L58+L59</f>
        <v>588555</v>
      </c>
      <c r="M60" s="1409">
        <v>154551</v>
      </c>
      <c r="N60" s="1411">
        <f>N26+N39+N46+N57-N58+N59</f>
        <v>1335224983.1900001</v>
      </c>
      <c r="O60" s="1228"/>
    </row>
    <row r="61" spans="1:15">
      <c r="A61" s="1400" t="s">
        <v>915</v>
      </c>
      <c r="B61" s="1379"/>
      <c r="C61" s="1228">
        <v>3200</v>
      </c>
      <c r="D61" s="1159" t="s">
        <v>1475</v>
      </c>
      <c r="E61" s="1073">
        <v>0</v>
      </c>
      <c r="F61" s="1073"/>
      <c r="G61" s="1073"/>
      <c r="H61" s="1052"/>
      <c r="I61" s="1400" t="s">
        <v>915</v>
      </c>
      <c r="J61" s="1073"/>
      <c r="K61" s="1073"/>
      <c r="L61" s="1073"/>
      <c r="M61" s="1073"/>
      <c r="N61" s="1328">
        <f>SUM(E61:H61)-SUM(J61:M61)</f>
        <v>0</v>
      </c>
      <c r="O61" s="1228"/>
    </row>
    <row r="62" spans="1:15">
      <c r="A62" s="1400" t="s">
        <v>917</v>
      </c>
      <c r="B62" s="1398"/>
      <c r="C62" s="1228">
        <v>3300</v>
      </c>
      <c r="D62" s="1159" t="s">
        <v>1476</v>
      </c>
      <c r="E62" s="1073">
        <v>0</v>
      </c>
      <c r="F62" s="1073"/>
      <c r="G62" s="1073"/>
      <c r="H62" s="1073"/>
      <c r="I62" s="1400" t="s">
        <v>917</v>
      </c>
      <c r="J62" s="1073"/>
      <c r="K62" s="1073"/>
      <c r="L62" s="1073"/>
      <c r="M62" s="1073"/>
      <c r="N62" s="1328">
        <f>SUM(E62:H62)-SUM(J62:M62)</f>
        <v>0</v>
      </c>
      <c r="O62" s="1228"/>
    </row>
    <row r="63" spans="1:15">
      <c r="A63" s="1400" t="s">
        <v>920</v>
      </c>
      <c r="B63" s="1398"/>
      <c r="C63" s="1228"/>
      <c r="D63" s="1412" t="s">
        <v>1477</v>
      </c>
      <c r="E63" s="1409">
        <v>1301525449</v>
      </c>
      <c r="F63" s="1409">
        <f>SUM(F60:F62)</f>
        <v>38844730</v>
      </c>
      <c r="G63" s="1409">
        <f>SUM(G60:G62)</f>
        <v>439733</v>
      </c>
      <c r="H63" s="1410">
        <f>SUM(H60:H62)</f>
        <v>0</v>
      </c>
      <c r="I63" s="1400" t="s">
        <v>920</v>
      </c>
      <c r="J63" s="1409">
        <f>SUM(J60:J62)</f>
        <v>0</v>
      </c>
      <c r="K63" s="1409">
        <f>SUM(K60:K62)</f>
        <v>4838979</v>
      </c>
      <c r="L63" s="1409">
        <f>SUM(L60:L62)</f>
        <v>588555</v>
      </c>
      <c r="M63" s="1409">
        <f>SUM(M60:M62)</f>
        <v>154551</v>
      </c>
      <c r="N63" s="1411">
        <f>SUM(N60:N62)</f>
        <v>1335224983.1900001</v>
      </c>
      <c r="O63" s="1228"/>
    </row>
    <row r="64" spans="1:15">
      <c r="A64" s="1400" t="s">
        <v>923</v>
      </c>
      <c r="B64" s="1398"/>
      <c r="C64" s="1228">
        <v>3410</v>
      </c>
      <c r="D64" s="1159" t="s">
        <v>1381</v>
      </c>
      <c r="E64" s="1073">
        <v>0</v>
      </c>
      <c r="F64" s="1073"/>
      <c r="G64" s="1073"/>
      <c r="H64" s="1052"/>
      <c r="I64" s="1400" t="s">
        <v>923</v>
      </c>
      <c r="J64" s="1073"/>
      <c r="K64" s="1073"/>
      <c r="L64" s="1073"/>
      <c r="M64" s="1073"/>
      <c r="N64" s="1328">
        <f>SUM(E64:H64)-SUM(J64:M64)</f>
        <v>0</v>
      </c>
      <c r="O64" s="1228"/>
    </row>
    <row r="65" spans="1:15">
      <c r="A65" s="1400" t="s">
        <v>925</v>
      </c>
      <c r="B65" s="1398"/>
      <c r="C65" s="1228">
        <v>3420</v>
      </c>
      <c r="D65" s="1159" t="s">
        <v>1383</v>
      </c>
      <c r="E65" s="1073">
        <v>12486931.049999999</v>
      </c>
      <c r="F65" s="1073"/>
      <c r="G65" s="1073"/>
      <c r="H65" s="1052"/>
      <c r="I65" s="1400" t="s">
        <v>925</v>
      </c>
      <c r="J65" s="1073"/>
      <c r="K65" s="1073"/>
      <c r="L65" s="1073"/>
      <c r="M65" s="1073">
        <v>-2842</v>
      </c>
      <c r="N65" s="1328">
        <f>SUM(E65:H65)-SUM(J65:M65)</f>
        <v>12489773.049999999</v>
      </c>
      <c r="O65" s="1228"/>
    </row>
    <row r="66" spans="1:15">
      <c r="A66" s="1400" t="s">
        <v>1128</v>
      </c>
      <c r="B66" s="1398"/>
      <c r="C66" s="1228"/>
      <c r="D66" s="1159" t="s">
        <v>1478</v>
      </c>
      <c r="E66" s="1409">
        <v>12486931.049999999</v>
      </c>
      <c r="F66" s="1409">
        <f>F64+F65</f>
        <v>0</v>
      </c>
      <c r="G66" s="1409">
        <f>G64+G65</f>
        <v>0</v>
      </c>
      <c r="H66" s="1410">
        <f>H64+H65</f>
        <v>0</v>
      </c>
      <c r="I66" s="1400" t="s">
        <v>1128</v>
      </c>
      <c r="J66" s="1409">
        <f>J64+J65</f>
        <v>0</v>
      </c>
      <c r="K66" s="1409">
        <f>K64+K65</f>
        <v>0</v>
      </c>
      <c r="L66" s="1409">
        <f>L64+L65</f>
        <v>0</v>
      </c>
      <c r="M66" s="1409">
        <f>M64+M65</f>
        <v>-2842</v>
      </c>
      <c r="N66" s="1411">
        <f>N64+N65</f>
        <v>12489773.049999999</v>
      </c>
      <c r="O66" s="1228"/>
    </row>
    <row r="67" spans="1:15">
      <c r="A67" s="1400" t="s">
        <v>1130</v>
      </c>
      <c r="B67" s="1398"/>
      <c r="C67" s="1228">
        <v>3500</v>
      </c>
      <c r="D67" s="1159" t="s">
        <v>1479</v>
      </c>
      <c r="E67" s="1073">
        <v>0</v>
      </c>
      <c r="F67" s="1073"/>
      <c r="G67" s="1073"/>
      <c r="H67" s="1052"/>
      <c r="I67" s="1400" t="s">
        <v>1130</v>
      </c>
      <c r="J67" s="1073"/>
      <c r="K67" s="1073"/>
      <c r="L67" s="1073"/>
      <c r="M67" s="1073"/>
      <c r="N67" s="1328">
        <f>SUM(E67:H67)-SUM(J67:M67)</f>
        <v>0</v>
      </c>
      <c r="O67" s="1228"/>
    </row>
    <row r="68" spans="1:15">
      <c r="A68" s="1400" t="s">
        <v>321</v>
      </c>
      <c r="B68" s="1379"/>
      <c r="C68" s="1379">
        <v>3600</v>
      </c>
      <c r="D68" s="1159" t="s">
        <v>1480</v>
      </c>
      <c r="E68" s="1073">
        <v>0</v>
      </c>
      <c r="F68" s="1073"/>
      <c r="G68" s="1073"/>
      <c r="H68" s="1052"/>
      <c r="I68" s="1400" t="s">
        <v>321</v>
      </c>
      <c r="J68" s="1073"/>
      <c r="K68" s="1073"/>
      <c r="L68" s="1073"/>
      <c r="M68" s="1073"/>
      <c r="N68" s="1328">
        <f>SUM(E68:H68)-SUM(J68:M68)</f>
        <v>0</v>
      </c>
      <c r="O68" s="1228"/>
    </row>
    <row r="69" spans="1:15">
      <c r="A69" s="1400" t="s">
        <v>1134</v>
      </c>
      <c r="B69" s="1398"/>
      <c r="C69" s="1228"/>
      <c r="D69" s="1412" t="s">
        <v>1481</v>
      </c>
      <c r="E69" s="1409">
        <v>12486931.049999999</v>
      </c>
      <c r="F69" s="1409">
        <f>SUM(F66:F68)</f>
        <v>0</v>
      </c>
      <c r="G69" s="1409">
        <f>SUM(G66:G68)</f>
        <v>0</v>
      </c>
      <c r="H69" s="1410">
        <f>SUM(H66:H68)</f>
        <v>0</v>
      </c>
      <c r="I69" s="1400" t="s">
        <v>1134</v>
      </c>
      <c r="J69" s="1409">
        <f>SUM(J66:J68)</f>
        <v>0</v>
      </c>
      <c r="K69" s="1409">
        <f>SUM(K66:K68)</f>
        <v>0</v>
      </c>
      <c r="L69" s="1409">
        <f>SUM(L66:L68)</f>
        <v>0</v>
      </c>
      <c r="M69" s="1409">
        <f>SUM(M66:M68)</f>
        <v>-2842</v>
      </c>
      <c r="N69" s="1411">
        <f>SUM(N66:N68)</f>
        <v>12489773.049999999</v>
      </c>
      <c r="O69" s="1228"/>
    </row>
    <row r="70" spans="1:15" ht="15.75" thickBot="1">
      <c r="A70" s="1413" t="s">
        <v>1137</v>
      </c>
      <c r="B70" s="1414"/>
      <c r="C70" s="1415" t="s">
        <v>1482</v>
      </c>
      <c r="D70" s="1416"/>
      <c r="E70" s="1466">
        <f>E63+E69</f>
        <v>1314012380.05</v>
      </c>
      <c r="F70" s="1466">
        <f>F63+F69</f>
        <v>38844730</v>
      </c>
      <c r="G70" s="1466">
        <f>G63+G69</f>
        <v>439733</v>
      </c>
      <c r="H70" s="1467">
        <f>H63+H69</f>
        <v>0</v>
      </c>
      <c r="I70" s="1468" t="s">
        <v>1137</v>
      </c>
      <c r="J70" s="1466">
        <f>J63+J69</f>
        <v>0</v>
      </c>
      <c r="K70" s="1466">
        <f>K63+K69</f>
        <v>4838979</v>
      </c>
      <c r="L70" s="1466">
        <f>L63+L69</f>
        <v>588555</v>
      </c>
      <c r="M70" s="1466">
        <f>M63+M69</f>
        <v>151709</v>
      </c>
      <c r="N70" s="1469">
        <f>N63+N69</f>
        <v>1347714756.24</v>
      </c>
      <c r="O70" s="1228"/>
    </row>
    <row r="71" spans="1:15">
      <c r="A71" s="1417" t="s">
        <v>436</v>
      </c>
      <c r="B71" s="1228"/>
      <c r="C71" s="1228"/>
      <c r="D71" s="1228"/>
      <c r="E71" s="1228" t="s">
        <v>436</v>
      </c>
      <c r="F71" s="1228"/>
      <c r="G71" s="1228"/>
      <c r="H71" s="1228"/>
      <c r="I71" s="1228"/>
      <c r="J71" s="1228"/>
      <c r="K71" s="1228"/>
      <c r="L71" s="1228"/>
      <c r="M71" s="1228"/>
      <c r="N71" s="1418" t="s">
        <v>436</v>
      </c>
      <c r="O71" s="1228"/>
    </row>
    <row r="72" spans="1:15">
      <c r="A72" s="1401" t="s">
        <v>889</v>
      </c>
      <c r="B72" s="1401"/>
      <c r="C72" s="1401"/>
      <c r="D72" s="1401"/>
      <c r="E72" s="1401"/>
      <c r="F72" s="1401"/>
      <c r="G72" s="1401"/>
      <c r="H72" s="1401"/>
      <c r="I72" s="1401" t="s">
        <v>893</v>
      </c>
      <c r="J72" s="1401"/>
      <c r="K72" s="1401"/>
      <c r="L72" s="1401"/>
      <c r="M72" s="1401"/>
      <c r="N72" s="1401"/>
      <c r="O72" s="1228"/>
    </row>
    <row r="73" spans="1:15">
      <c r="E73" s="1448"/>
    </row>
  </sheetData>
  <printOptions horizontalCentered="1"/>
  <pageMargins left="0.5" right="0.5" top="0.5" bottom="0.5" header="0.5" footer="0.5"/>
  <pageSetup scale="63" fitToWidth="2" orientation="portrait" r:id="rId1"/>
  <headerFooter alignWithMargins="0"/>
  <colBreaks count="1" manualBreakCount="1">
    <brk id="8" max="71"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R90"/>
  <sheetViews>
    <sheetView showGridLines="0" defaultGridColor="0" topLeftCell="F22" colorId="22" zoomScale="75" zoomScaleNormal="75" workbookViewId="0">
      <selection activeCell="E30" sqref="E30"/>
    </sheetView>
  </sheetViews>
  <sheetFormatPr defaultColWidth="9.77734375" defaultRowHeight="15"/>
  <cols>
    <col min="1" max="1" width="5.77734375" customWidth="1"/>
    <col min="2" max="2" width="4.77734375" customWidth="1"/>
    <col min="3" max="3" width="7.77734375" customWidth="1"/>
    <col min="4" max="4" width="35.77734375" customWidth="1"/>
    <col min="5" max="8" width="15.77734375" customWidth="1"/>
    <col min="9" max="9" width="4.77734375" customWidth="1"/>
    <col min="10" max="10" width="5.77734375" customWidth="1"/>
    <col min="11" max="11" width="7.77734375" customWidth="1"/>
    <col min="12" max="12" width="35.77734375" customWidth="1"/>
    <col min="13" max="14" width="13.77734375" customWidth="1"/>
    <col min="15" max="15" width="10.6640625" customWidth="1"/>
    <col min="16" max="16" width="14.77734375" customWidth="1"/>
    <col min="17" max="17" width="13.77734375" customWidth="1"/>
  </cols>
  <sheetData>
    <row r="1" spans="1:18" ht="16.5" thickBot="1">
      <c r="A1" s="7"/>
      <c r="B1" s="75" t="str">
        <f>'Data Sheet'!A54</f>
        <v>Annual Report of Frontier Telephone of Rochester, Inc.                                                                                           For the period ending December 31, 2015</v>
      </c>
      <c r="C1" s="520"/>
      <c r="D1" s="520"/>
      <c r="E1" s="520"/>
      <c r="F1" s="7"/>
      <c r="G1" s="7"/>
      <c r="H1" s="520"/>
      <c r="I1" s="520"/>
      <c r="J1" s="75" t="str">
        <f>'Data Sheet'!A54</f>
        <v>Annual Report of Frontier Telephone of Rochester, Inc.                                                                                           For the period ending December 31, 2015</v>
      </c>
      <c r="K1" s="7"/>
      <c r="L1" s="7"/>
      <c r="M1" s="7"/>
      <c r="N1" s="7"/>
      <c r="O1" s="7"/>
      <c r="P1" s="453"/>
      <c r="Q1" s="7"/>
      <c r="R1" s="7"/>
    </row>
    <row r="2" spans="1:18">
      <c r="A2" s="7"/>
      <c r="B2" s="451"/>
      <c r="C2" s="452"/>
      <c r="D2" s="452"/>
      <c r="E2" s="452"/>
      <c r="F2" s="452"/>
      <c r="G2" s="452"/>
      <c r="H2" s="79"/>
      <c r="I2" s="7"/>
      <c r="J2" s="451"/>
      <c r="K2" s="452"/>
      <c r="L2" s="452"/>
      <c r="M2" s="452"/>
      <c r="N2" s="452"/>
      <c r="O2" s="452"/>
      <c r="P2" s="452"/>
      <c r="Q2" s="79"/>
      <c r="R2" s="7"/>
    </row>
    <row r="3" spans="1:18" ht="15.75">
      <c r="A3" s="7"/>
      <c r="B3" s="521"/>
      <c r="C3" s="522" t="s">
        <v>1483</v>
      </c>
      <c r="D3" s="81"/>
      <c r="E3" s="522"/>
      <c r="F3" s="522"/>
      <c r="G3" s="522"/>
      <c r="H3" s="523"/>
      <c r="I3" s="7"/>
      <c r="J3" s="480" t="s">
        <v>1484</v>
      </c>
      <c r="K3" s="453"/>
      <c r="L3" s="453"/>
      <c r="M3" s="453"/>
      <c r="N3" s="453"/>
      <c r="O3" s="453"/>
      <c r="P3" s="453"/>
      <c r="Q3" s="454"/>
      <c r="R3" s="7"/>
    </row>
    <row r="4" spans="1:18">
      <c r="A4" s="7"/>
      <c r="B4" s="84"/>
      <c r="C4" s="7"/>
      <c r="D4" s="453"/>
      <c r="E4" s="453"/>
      <c r="F4" s="453"/>
      <c r="G4" s="453"/>
      <c r="H4" s="454"/>
      <c r="I4" s="7"/>
      <c r="J4" s="84"/>
      <c r="K4" s="7"/>
      <c r="L4" s="7"/>
      <c r="M4" s="7"/>
      <c r="N4" s="7"/>
      <c r="O4" s="7"/>
      <c r="P4" s="7"/>
      <c r="Q4" s="455"/>
      <c r="R4" s="7"/>
    </row>
    <row r="5" spans="1:18">
      <c r="A5" s="7"/>
      <c r="B5" s="524" t="s">
        <v>336</v>
      </c>
      <c r="C5" s="453" t="s">
        <v>1485</v>
      </c>
      <c r="D5" s="453"/>
      <c r="E5" s="453"/>
      <c r="F5" s="453"/>
      <c r="G5" s="453"/>
      <c r="H5" s="454"/>
      <c r="I5" s="7"/>
      <c r="J5" s="524" t="s">
        <v>403</v>
      </c>
      <c r="K5" s="7" t="s">
        <v>1486</v>
      </c>
      <c r="L5" s="7"/>
      <c r="M5" s="7"/>
      <c r="N5" s="7"/>
      <c r="O5" s="7"/>
      <c r="P5" s="7"/>
      <c r="Q5" s="455"/>
      <c r="R5" s="7"/>
    </row>
    <row r="6" spans="1:18">
      <c r="A6" s="7"/>
      <c r="B6" s="84"/>
      <c r="C6" s="979" t="s">
        <v>1487</v>
      </c>
      <c r="D6" s="453"/>
      <c r="E6" s="453"/>
      <c r="F6" s="453"/>
      <c r="G6" s="453"/>
      <c r="H6" s="454"/>
      <c r="I6" s="7"/>
      <c r="J6" s="84"/>
      <c r="K6" s="7" t="s">
        <v>1488</v>
      </c>
      <c r="L6" s="7"/>
      <c r="M6" s="7"/>
      <c r="N6" s="7"/>
      <c r="O6" s="7"/>
      <c r="P6" s="7"/>
      <c r="Q6" s="455"/>
      <c r="R6" s="7"/>
    </row>
    <row r="7" spans="1:18">
      <c r="A7" s="7"/>
      <c r="B7" s="84"/>
      <c r="C7" s="453"/>
      <c r="D7" s="453"/>
      <c r="E7" s="453"/>
      <c r="F7" s="453"/>
      <c r="G7" s="453"/>
      <c r="H7" s="454"/>
      <c r="I7" s="7"/>
      <c r="J7" s="84"/>
      <c r="K7" s="7" t="s">
        <v>1489</v>
      </c>
      <c r="L7" s="7"/>
      <c r="M7" s="7"/>
      <c r="N7" s="7"/>
      <c r="O7" s="7"/>
      <c r="P7" s="7"/>
      <c r="Q7" s="455"/>
      <c r="R7" s="7"/>
    </row>
    <row r="8" spans="1:18">
      <c r="A8" s="7"/>
      <c r="B8" s="524" t="s">
        <v>350</v>
      </c>
      <c r="C8" s="453" t="s">
        <v>1490</v>
      </c>
      <c r="D8" s="453"/>
      <c r="E8" s="453"/>
      <c r="F8" s="453"/>
      <c r="G8" s="453"/>
      <c r="H8" s="454"/>
      <c r="I8" s="7"/>
      <c r="J8" s="84"/>
      <c r="K8" s="7"/>
      <c r="L8" s="7"/>
      <c r="M8" s="7"/>
      <c r="N8" s="7"/>
      <c r="O8" s="7"/>
      <c r="P8" s="7"/>
      <c r="Q8" s="455"/>
      <c r="R8" s="7"/>
    </row>
    <row r="9" spans="1:18">
      <c r="A9" s="7"/>
      <c r="B9" s="84"/>
      <c r="C9" s="979" t="s">
        <v>1491</v>
      </c>
      <c r="D9" s="453"/>
      <c r="E9" s="453"/>
      <c r="F9" s="453"/>
      <c r="G9" s="453"/>
      <c r="H9" s="454"/>
      <c r="I9" s="7"/>
      <c r="J9" s="524" t="s">
        <v>428</v>
      </c>
      <c r="K9" s="7" t="s">
        <v>1492</v>
      </c>
      <c r="L9" s="7"/>
      <c r="M9" s="7"/>
      <c r="N9" s="7"/>
      <c r="O9" s="7"/>
      <c r="P9" s="7"/>
      <c r="Q9" s="455"/>
      <c r="R9" s="7"/>
    </row>
    <row r="10" spans="1:18">
      <c r="A10" s="7"/>
      <c r="B10" s="84"/>
      <c r="C10" s="453"/>
      <c r="D10" s="453"/>
      <c r="E10" s="453"/>
      <c r="F10" s="453"/>
      <c r="G10" s="453"/>
      <c r="H10" s="454"/>
      <c r="I10" s="7"/>
      <c r="J10" s="84"/>
      <c r="K10" s="7"/>
      <c r="L10" s="7"/>
      <c r="M10" s="7"/>
      <c r="N10" s="7"/>
      <c r="O10" s="7"/>
      <c r="P10" s="7"/>
      <c r="Q10" s="455"/>
      <c r="R10" s="7"/>
    </row>
    <row r="11" spans="1:18">
      <c r="A11" s="7"/>
      <c r="B11" s="524" t="s">
        <v>383</v>
      </c>
      <c r="C11" s="453" t="s">
        <v>1493</v>
      </c>
      <c r="D11" s="453"/>
      <c r="E11" s="453"/>
      <c r="F11" s="453"/>
      <c r="G11" s="453"/>
      <c r="H11" s="454"/>
      <c r="I11" s="7"/>
      <c r="J11" s="524" t="s">
        <v>432</v>
      </c>
      <c r="K11" s="7" t="s">
        <v>1494</v>
      </c>
      <c r="L11" s="7"/>
      <c r="M11" s="7"/>
      <c r="N11" s="7"/>
      <c r="O11" s="7"/>
      <c r="P11" s="7"/>
      <c r="Q11" s="455"/>
      <c r="R11" s="7"/>
    </row>
    <row r="12" spans="1:18">
      <c r="A12" s="7"/>
      <c r="B12" s="84"/>
      <c r="C12" s="979" t="s">
        <v>1495</v>
      </c>
      <c r="D12" s="453"/>
      <c r="E12" s="453"/>
      <c r="F12" s="453"/>
      <c r="G12" s="453"/>
      <c r="H12" s="454"/>
      <c r="I12" s="7"/>
      <c r="J12" s="84"/>
      <c r="K12" s="7" t="s">
        <v>1496</v>
      </c>
      <c r="L12" s="7"/>
      <c r="M12" s="7"/>
      <c r="N12" s="7"/>
      <c r="O12" s="7"/>
      <c r="P12" s="7"/>
      <c r="Q12" s="455"/>
      <c r="R12" s="7"/>
    </row>
    <row r="13" spans="1:18">
      <c r="A13" s="7"/>
      <c r="B13" s="84"/>
      <c r="C13" s="979" t="s">
        <v>1497</v>
      </c>
      <c r="D13" s="453"/>
      <c r="E13" s="453"/>
      <c r="F13" s="453"/>
      <c r="G13" s="453"/>
      <c r="H13" s="454"/>
      <c r="I13" s="7"/>
      <c r="J13" s="84"/>
      <c r="K13" s="7" t="s">
        <v>1498</v>
      </c>
      <c r="L13" s="7"/>
      <c r="M13" s="7"/>
      <c r="N13" s="7"/>
      <c r="O13" s="7"/>
      <c r="P13" s="7"/>
      <c r="Q13" s="455"/>
      <c r="R13" s="7"/>
    </row>
    <row r="14" spans="1:18">
      <c r="A14" s="7"/>
      <c r="B14" s="84"/>
      <c r="C14" s="453"/>
      <c r="D14" s="453"/>
      <c r="E14" s="453"/>
      <c r="F14" s="453"/>
      <c r="G14" s="453"/>
      <c r="H14" s="454"/>
      <c r="I14" s="7"/>
      <c r="J14" s="481"/>
      <c r="K14" s="482"/>
      <c r="L14" s="482"/>
      <c r="M14" s="482"/>
      <c r="N14" s="482"/>
      <c r="O14" s="482"/>
      <c r="P14" s="482"/>
      <c r="Q14" s="483"/>
      <c r="R14" s="7"/>
    </row>
    <row r="15" spans="1:18">
      <c r="A15" s="7"/>
      <c r="B15" s="525"/>
      <c r="C15" s="459" t="s">
        <v>1499</v>
      </c>
      <c r="D15" s="459"/>
      <c r="E15" s="459"/>
      <c r="F15" s="459"/>
      <c r="G15" s="459"/>
      <c r="H15" s="526"/>
      <c r="I15" s="7"/>
      <c r="J15" s="527" t="s">
        <v>1500</v>
      </c>
      <c r="K15" s="453"/>
      <c r="L15" s="453"/>
      <c r="M15" s="453"/>
      <c r="N15" s="453"/>
      <c r="O15" s="453"/>
      <c r="P15" s="453"/>
      <c r="Q15" s="454"/>
      <c r="R15" s="7"/>
    </row>
    <row r="16" spans="1:18">
      <c r="A16" s="7"/>
      <c r="B16" s="525"/>
      <c r="C16" s="484"/>
      <c r="D16" s="457"/>
      <c r="E16" s="484"/>
      <c r="F16" s="484"/>
      <c r="G16" s="484"/>
      <c r="H16" s="528" t="s">
        <v>1501</v>
      </c>
      <c r="I16" s="7"/>
      <c r="J16" s="456"/>
      <c r="K16" s="458"/>
      <c r="L16" s="458"/>
      <c r="M16" s="458"/>
      <c r="N16" s="458"/>
      <c r="O16" s="458"/>
      <c r="P16" s="458"/>
      <c r="Q16" s="464" t="s">
        <v>1502</v>
      </c>
      <c r="R16" s="7"/>
    </row>
    <row r="17" spans="1:18">
      <c r="A17" s="7"/>
      <c r="B17" s="84"/>
      <c r="C17" s="485"/>
      <c r="D17" s="7"/>
      <c r="E17" s="529" t="s">
        <v>1503</v>
      </c>
      <c r="F17" s="529" t="s">
        <v>1503</v>
      </c>
      <c r="G17" s="529" t="s">
        <v>1504</v>
      </c>
      <c r="H17" s="530" t="s">
        <v>1418</v>
      </c>
      <c r="I17" s="7"/>
      <c r="J17" s="462"/>
      <c r="K17" s="463"/>
      <c r="L17" s="463"/>
      <c r="M17" s="463"/>
      <c r="N17" s="463"/>
      <c r="O17" s="463"/>
      <c r="P17" s="468" t="s">
        <v>1505</v>
      </c>
      <c r="Q17" s="465" t="s">
        <v>1418</v>
      </c>
      <c r="R17" s="7"/>
    </row>
    <row r="18" spans="1:18">
      <c r="A18" s="7"/>
      <c r="B18" s="84"/>
      <c r="C18" s="485"/>
      <c r="D18" s="7"/>
      <c r="E18" s="529" t="s">
        <v>1506</v>
      </c>
      <c r="F18" s="529" t="s">
        <v>1507</v>
      </c>
      <c r="G18" s="529" t="s">
        <v>1508</v>
      </c>
      <c r="H18" s="530" t="s">
        <v>1509</v>
      </c>
      <c r="I18" s="7"/>
      <c r="J18" s="462"/>
      <c r="K18" s="463"/>
      <c r="L18" s="468" t="s">
        <v>1510</v>
      </c>
      <c r="M18" s="468" t="s">
        <v>1503</v>
      </c>
      <c r="N18" s="468" t="s">
        <v>1503</v>
      </c>
      <c r="O18" s="468" t="s">
        <v>1511</v>
      </c>
      <c r="P18" s="468" t="s">
        <v>1512</v>
      </c>
      <c r="Q18" s="465" t="s">
        <v>1513</v>
      </c>
      <c r="R18" s="7"/>
    </row>
    <row r="19" spans="1:18">
      <c r="A19" s="7"/>
      <c r="B19" s="487" t="s">
        <v>489</v>
      </c>
      <c r="C19" s="485"/>
      <c r="D19" s="7"/>
      <c r="E19" s="529" t="s">
        <v>1514</v>
      </c>
      <c r="F19" s="529" t="s">
        <v>1437</v>
      </c>
      <c r="G19" s="529" t="s">
        <v>1515</v>
      </c>
      <c r="H19" s="530" t="s">
        <v>1516</v>
      </c>
      <c r="I19" s="7"/>
      <c r="J19" s="466" t="s">
        <v>489</v>
      </c>
      <c r="K19" s="468" t="s">
        <v>1517</v>
      </c>
      <c r="L19" s="468" t="s">
        <v>1518</v>
      </c>
      <c r="M19" s="468" t="s">
        <v>1519</v>
      </c>
      <c r="N19" s="468" t="s">
        <v>1520</v>
      </c>
      <c r="O19" s="468" t="s">
        <v>1521</v>
      </c>
      <c r="P19" s="468" t="s">
        <v>1522</v>
      </c>
      <c r="Q19" s="465" t="s">
        <v>1523</v>
      </c>
      <c r="R19" s="7"/>
    </row>
    <row r="20" spans="1:18">
      <c r="A20" s="7"/>
      <c r="B20" s="487" t="s">
        <v>501</v>
      </c>
      <c r="C20" s="531" t="s">
        <v>1440</v>
      </c>
      <c r="D20" s="81"/>
      <c r="E20" s="529" t="s">
        <v>1524</v>
      </c>
      <c r="F20" s="529" t="s">
        <v>1525</v>
      </c>
      <c r="G20" s="529" t="s">
        <v>1296</v>
      </c>
      <c r="H20" s="530" t="s">
        <v>1526</v>
      </c>
      <c r="I20" s="7"/>
      <c r="J20" s="466" t="s">
        <v>501</v>
      </c>
      <c r="K20" s="468" t="s">
        <v>1527</v>
      </c>
      <c r="L20" s="468" t="s">
        <v>1528</v>
      </c>
      <c r="M20" s="468" t="s">
        <v>1524</v>
      </c>
      <c r="N20" s="468" t="s">
        <v>1525</v>
      </c>
      <c r="O20" s="468" t="s">
        <v>506</v>
      </c>
      <c r="P20" s="468" t="s">
        <v>1529</v>
      </c>
      <c r="Q20" s="465" t="s">
        <v>1530</v>
      </c>
      <c r="R20" s="7"/>
    </row>
    <row r="21" spans="1:18">
      <c r="A21" s="7"/>
      <c r="B21" s="84"/>
      <c r="C21" s="531" t="s">
        <v>226</v>
      </c>
      <c r="D21" s="81"/>
      <c r="E21" s="529" t="s">
        <v>227</v>
      </c>
      <c r="F21" s="529" t="s">
        <v>228</v>
      </c>
      <c r="G21" s="529" t="s">
        <v>515</v>
      </c>
      <c r="H21" s="530" t="s">
        <v>516</v>
      </c>
      <c r="I21" s="7"/>
      <c r="J21" s="532"/>
      <c r="K21" s="470" t="s">
        <v>517</v>
      </c>
      <c r="L21" s="470" t="s">
        <v>518</v>
      </c>
      <c r="M21" s="470" t="s">
        <v>519</v>
      </c>
      <c r="N21" s="470" t="s">
        <v>520</v>
      </c>
      <c r="O21" s="470" t="s">
        <v>521</v>
      </c>
      <c r="P21" s="470" t="s">
        <v>522</v>
      </c>
      <c r="Q21" s="471" t="s">
        <v>523</v>
      </c>
      <c r="R21" s="7"/>
    </row>
    <row r="22" spans="1:18" ht="15.75">
      <c r="A22" s="7"/>
      <c r="B22" s="525"/>
      <c r="C22" s="533" t="s">
        <v>1451</v>
      </c>
      <c r="D22" s="457"/>
      <c r="E22" s="1113"/>
      <c r="F22" s="1114"/>
      <c r="G22" s="1114"/>
      <c r="H22" s="1115"/>
      <c r="I22" s="7"/>
      <c r="J22" s="462"/>
      <c r="K22" s="463"/>
      <c r="L22" s="463"/>
      <c r="M22" s="1120"/>
      <c r="N22" s="1121"/>
      <c r="O22" s="1121"/>
      <c r="P22" s="1122"/>
      <c r="Q22" s="1123"/>
      <c r="R22" s="7"/>
    </row>
    <row r="23" spans="1:18">
      <c r="A23" s="7"/>
      <c r="B23" s="487" t="s">
        <v>231</v>
      </c>
      <c r="C23" s="534" t="s">
        <v>1306</v>
      </c>
      <c r="D23" s="7" t="s">
        <v>1531</v>
      </c>
      <c r="E23" s="156">
        <v>8</v>
      </c>
      <c r="F23" s="735">
        <v>0.05</v>
      </c>
      <c r="G23" s="1116">
        <f>+(100-5)/E23/100</f>
        <v>0.11874999999999999</v>
      </c>
      <c r="H23" s="1117">
        <v>0.12341989245691533</v>
      </c>
      <c r="I23" s="30"/>
      <c r="J23" s="487" t="s">
        <v>231</v>
      </c>
      <c r="K23" s="492">
        <v>2116</v>
      </c>
      <c r="L23" s="155" t="s">
        <v>1532</v>
      </c>
      <c r="M23" s="155">
        <v>12</v>
      </c>
      <c r="N23" s="1124">
        <v>0.05</v>
      </c>
      <c r="O23" s="1116">
        <f>+(100-5)/M23/100</f>
        <v>7.9166666666666663E-2</v>
      </c>
      <c r="P23" s="157">
        <f>8550045+123856</f>
        <v>8673901</v>
      </c>
      <c r="Q23" s="1125">
        <f>O23*P23</f>
        <v>686683.8291666666</v>
      </c>
      <c r="R23" s="7"/>
    </row>
    <row r="24" spans="1:18">
      <c r="A24" s="7"/>
      <c r="B24" s="487" t="s">
        <v>463</v>
      </c>
      <c r="C24" s="534" t="s">
        <v>1308</v>
      </c>
      <c r="D24" s="7" t="s">
        <v>1533</v>
      </c>
      <c r="E24" s="156"/>
      <c r="F24" s="535"/>
      <c r="G24" s="535"/>
      <c r="H24" s="536"/>
      <c r="I24" s="30"/>
      <c r="J24" s="487" t="s">
        <v>463</v>
      </c>
      <c r="K24" s="492"/>
      <c r="L24" s="155" t="s">
        <v>1534</v>
      </c>
      <c r="M24" s="155">
        <v>15</v>
      </c>
      <c r="N24" s="1124">
        <v>0</v>
      </c>
      <c r="O24" s="1116">
        <f>+(100-0)/M24/100</f>
        <v>6.6666666666666666E-2</v>
      </c>
      <c r="P24" s="157">
        <v>269950</v>
      </c>
      <c r="Q24" s="1125">
        <f>O24*P24</f>
        <v>17996.666666666668</v>
      </c>
      <c r="R24" s="7"/>
    </row>
    <row r="25" spans="1:18">
      <c r="A25" s="7"/>
      <c r="B25" s="487" t="s">
        <v>471</v>
      </c>
      <c r="C25" s="534" t="s">
        <v>1310</v>
      </c>
      <c r="D25" s="7" t="s">
        <v>1535</v>
      </c>
      <c r="E25" s="156"/>
      <c r="F25" s="535"/>
      <c r="G25" s="535"/>
      <c r="H25" s="536"/>
      <c r="I25" s="30"/>
      <c r="J25" s="487" t="s">
        <v>471</v>
      </c>
      <c r="K25" s="492"/>
      <c r="L25" s="155" t="s">
        <v>1536</v>
      </c>
      <c r="M25" s="155"/>
      <c r="N25" s="1124"/>
      <c r="O25" s="1116">
        <f>+Q25/P25</f>
        <v>7.8789382317900114E-2</v>
      </c>
      <c r="P25" s="1126">
        <f>SUM(P23:P24)</f>
        <v>8943851</v>
      </c>
      <c r="Q25" s="1125">
        <f>SUM(Q23:Q24)</f>
        <v>704680.49583333323</v>
      </c>
      <c r="R25" s="7"/>
    </row>
    <row r="26" spans="1:18">
      <c r="A26" s="7"/>
      <c r="B26" s="487" t="s">
        <v>530</v>
      </c>
      <c r="C26" s="534" t="s">
        <v>1312</v>
      </c>
      <c r="D26" s="7" t="s">
        <v>1537</v>
      </c>
      <c r="E26" s="156">
        <v>20</v>
      </c>
      <c r="F26" s="535">
        <v>0</v>
      </c>
      <c r="G26" s="1118">
        <f>+(100-0)/E26/100</f>
        <v>0.05</v>
      </c>
      <c r="H26" s="1117">
        <v>5.0000627833096847E-2</v>
      </c>
      <c r="I26" s="30"/>
      <c r="J26" s="487" t="s">
        <v>530</v>
      </c>
      <c r="K26" s="492"/>
      <c r="L26" s="155"/>
      <c r="M26" s="155"/>
      <c r="N26" s="1124"/>
      <c r="O26" s="1124"/>
      <c r="P26" s="157"/>
      <c r="Q26" s="1125"/>
      <c r="R26" s="7"/>
    </row>
    <row r="27" spans="1:18">
      <c r="A27" s="7"/>
      <c r="B27" s="487" t="s">
        <v>532</v>
      </c>
      <c r="C27" s="534" t="s">
        <v>1314</v>
      </c>
      <c r="D27" s="7" t="s">
        <v>1538</v>
      </c>
      <c r="E27" s="156">
        <v>12.16</v>
      </c>
      <c r="F27" s="535">
        <v>4.6100000000000002E-2</v>
      </c>
      <c r="G27" s="1118">
        <f>+(100-4.61)/E27/100</f>
        <v>7.8445723684210517E-2</v>
      </c>
      <c r="H27" s="1117">
        <v>7.9055426540239393E-2</v>
      </c>
      <c r="I27" s="30"/>
      <c r="J27" s="487" t="s">
        <v>532</v>
      </c>
      <c r="K27" s="492">
        <v>2122</v>
      </c>
      <c r="L27" s="155" t="s">
        <v>1539</v>
      </c>
      <c r="M27" s="155">
        <v>12</v>
      </c>
      <c r="N27" s="1124">
        <v>0.05</v>
      </c>
      <c r="O27" s="1116">
        <f>+(100-5)/M27/100</f>
        <v>7.9166666666666663E-2</v>
      </c>
      <c r="P27" s="157">
        <v>501409</v>
      </c>
      <c r="Q27" s="1125">
        <f>O27*P27</f>
        <v>39694.879166666666</v>
      </c>
      <c r="R27" s="7"/>
    </row>
    <row r="28" spans="1:18">
      <c r="A28" s="7"/>
      <c r="B28" s="487" t="s">
        <v>242</v>
      </c>
      <c r="C28" s="534" t="s">
        <v>1316</v>
      </c>
      <c r="D28" s="7" t="s">
        <v>1540</v>
      </c>
      <c r="E28" s="156">
        <v>34.799999999999997</v>
      </c>
      <c r="F28" s="535">
        <v>-0.05</v>
      </c>
      <c r="G28" s="1118">
        <f>+(100+5)/E28/100</f>
        <v>3.0172413793103453E-2</v>
      </c>
      <c r="H28" s="1117">
        <v>3.0345208703825156E-2</v>
      </c>
      <c r="I28" s="30"/>
      <c r="J28" s="487" t="s">
        <v>242</v>
      </c>
      <c r="K28" s="492"/>
      <c r="L28" s="155" t="s">
        <v>1541</v>
      </c>
      <c r="M28" s="155">
        <v>20</v>
      </c>
      <c r="N28" s="1124">
        <v>0.05</v>
      </c>
      <c r="O28" s="1116">
        <f>+(100-5)/M28/100</f>
        <v>4.7500000000000001E-2</v>
      </c>
      <c r="P28" s="157">
        <v>5619223</v>
      </c>
      <c r="Q28" s="1125">
        <f>O28*P28</f>
        <v>266913.09250000003</v>
      </c>
      <c r="R28" s="7"/>
    </row>
    <row r="29" spans="1:18">
      <c r="A29" s="7"/>
      <c r="B29" s="487" t="s">
        <v>245</v>
      </c>
      <c r="C29" s="534" t="s">
        <v>1318</v>
      </c>
      <c r="D29" s="7" t="s">
        <v>1542</v>
      </c>
      <c r="E29" s="156">
        <v>16.52</v>
      </c>
      <c r="F29" s="535">
        <v>4.7500000000000001E-2</v>
      </c>
      <c r="G29" s="1118">
        <f>+(100-4.75)/E29/100</f>
        <v>5.7657384987893467E-2</v>
      </c>
      <c r="H29" s="1117">
        <v>5.0038696565753639E-2</v>
      </c>
      <c r="I29" s="30"/>
      <c r="J29" s="487" t="s">
        <v>245</v>
      </c>
      <c r="K29" s="492"/>
      <c r="L29" s="155" t="s">
        <v>1536</v>
      </c>
      <c r="M29" s="155"/>
      <c r="N29" s="1124"/>
      <c r="O29" s="1116">
        <f>+Q29/P29</f>
        <v>5.0094168652300396E-2</v>
      </c>
      <c r="P29" s="1126">
        <f>SUM(P27:P28)</f>
        <v>6120632</v>
      </c>
      <c r="Q29" s="1125">
        <f>SUM(Q27:Q28)</f>
        <v>306607.97166666668</v>
      </c>
      <c r="R29" s="7"/>
    </row>
    <row r="30" spans="1:18">
      <c r="A30" s="7"/>
      <c r="B30" s="487" t="s">
        <v>248</v>
      </c>
      <c r="C30" s="534" t="s">
        <v>1320</v>
      </c>
      <c r="D30" s="7" t="s">
        <v>1543</v>
      </c>
      <c r="E30" s="156"/>
      <c r="F30" s="535"/>
      <c r="G30" s="535"/>
      <c r="H30" s="536"/>
      <c r="I30" s="30"/>
      <c r="J30" s="487" t="s">
        <v>248</v>
      </c>
      <c r="K30" s="492"/>
      <c r="L30" s="155"/>
      <c r="M30" s="155"/>
      <c r="N30" s="1124"/>
      <c r="O30" s="1124"/>
      <c r="P30" s="157"/>
      <c r="Q30" s="1125"/>
      <c r="R30" s="7"/>
    </row>
    <row r="31" spans="1:18">
      <c r="A31" s="7"/>
      <c r="B31" s="487" t="s">
        <v>252</v>
      </c>
      <c r="C31" s="485"/>
      <c r="D31" s="7" t="s">
        <v>1322</v>
      </c>
      <c r="E31" s="156">
        <v>11</v>
      </c>
      <c r="F31" s="535">
        <v>0</v>
      </c>
      <c r="G31" s="1118">
        <f>+(100-0)/E31/100</f>
        <v>9.0909090909090912E-2</v>
      </c>
      <c r="H31" s="1117">
        <v>0</v>
      </c>
      <c r="I31" s="30"/>
      <c r="J31" s="487" t="s">
        <v>252</v>
      </c>
      <c r="K31" s="492">
        <v>2123</v>
      </c>
      <c r="L31" s="155" t="s">
        <v>1321</v>
      </c>
      <c r="M31" s="155">
        <v>11</v>
      </c>
      <c r="N31" s="1124">
        <v>0</v>
      </c>
      <c r="O31" s="1116">
        <f>+(100-0)/M31/100</f>
        <v>9.0909090909090912E-2</v>
      </c>
      <c r="P31" s="157">
        <f>1267888+2149270</f>
        <v>3417158</v>
      </c>
      <c r="Q31" s="1125">
        <f>O31*P31</f>
        <v>310650.72727272729</v>
      </c>
      <c r="R31" s="7"/>
    </row>
    <row r="32" spans="1:18">
      <c r="A32" s="7"/>
      <c r="B32" s="487" t="s">
        <v>538</v>
      </c>
      <c r="C32" s="485"/>
      <c r="D32" s="7" t="s">
        <v>1323</v>
      </c>
      <c r="E32" s="156">
        <v>12.19</v>
      </c>
      <c r="F32" s="535">
        <v>0</v>
      </c>
      <c r="G32" s="1118">
        <f>+(100-0)/E32/100</f>
        <v>8.2034454470877774E-2</v>
      </c>
      <c r="H32" s="1117">
        <v>0</v>
      </c>
      <c r="I32" s="30"/>
      <c r="J32" s="487" t="s">
        <v>538</v>
      </c>
      <c r="K32" s="492"/>
      <c r="L32" s="155" t="s">
        <v>1544</v>
      </c>
      <c r="M32" s="155">
        <v>10</v>
      </c>
      <c r="N32" s="1124">
        <v>0</v>
      </c>
      <c r="O32" s="1116">
        <f>+(100-0)/M32/100</f>
        <v>0.1</v>
      </c>
      <c r="P32" s="157">
        <f>1468939+269347</f>
        <v>1738286</v>
      </c>
      <c r="Q32" s="1125">
        <f>O32*P32</f>
        <v>173828.6</v>
      </c>
      <c r="R32" s="7"/>
    </row>
    <row r="33" spans="1:18">
      <c r="A33" s="7"/>
      <c r="B33" s="487" t="s">
        <v>540</v>
      </c>
      <c r="C33" s="534" t="s">
        <v>1324</v>
      </c>
      <c r="D33" s="7" t="s">
        <v>1545</v>
      </c>
      <c r="E33" s="156">
        <v>7.44</v>
      </c>
      <c r="F33" s="535">
        <v>0</v>
      </c>
      <c r="G33" s="1118">
        <f>+(100-0)/E33/100</f>
        <v>0.13440860215053763</v>
      </c>
      <c r="H33" s="1117">
        <v>0.13171839191407736</v>
      </c>
      <c r="I33" s="30"/>
      <c r="J33" s="487" t="s">
        <v>540</v>
      </c>
      <c r="K33" s="492"/>
      <c r="L33" s="155" t="s">
        <v>1536</v>
      </c>
      <c r="M33" s="155"/>
      <c r="N33" s="1124"/>
      <c r="O33" s="1116">
        <f>+Q33/P33</f>
        <v>9.3974316716994161E-2</v>
      </c>
      <c r="P33" s="1126">
        <f>SUM(P31:P32)</f>
        <v>5155444</v>
      </c>
      <c r="Q33" s="1125">
        <f>SUM(Q31:Q32)</f>
        <v>484479.32727272727</v>
      </c>
      <c r="R33" s="7"/>
    </row>
    <row r="34" spans="1:18" ht="15.75">
      <c r="A34" s="7"/>
      <c r="B34" s="84"/>
      <c r="C34" s="537" t="s">
        <v>1546</v>
      </c>
      <c r="D34" s="7"/>
      <c r="E34" s="156"/>
      <c r="F34" s="535"/>
      <c r="G34" s="535"/>
      <c r="H34" s="536"/>
      <c r="I34" s="30"/>
      <c r="J34" s="84"/>
      <c r="K34" s="492"/>
      <c r="L34" s="155"/>
      <c r="M34" s="155"/>
      <c r="N34" s="1124"/>
      <c r="O34" s="1124"/>
      <c r="P34" s="157"/>
      <c r="Q34" s="1125"/>
      <c r="R34" s="7"/>
    </row>
    <row r="35" spans="1:18">
      <c r="A35" s="7"/>
      <c r="B35" s="487" t="s">
        <v>542</v>
      </c>
      <c r="C35" s="534" t="s">
        <v>1328</v>
      </c>
      <c r="D35" s="7" t="s">
        <v>1547</v>
      </c>
      <c r="E35" s="156">
        <v>11.4</v>
      </c>
      <c r="F35" s="535">
        <v>0</v>
      </c>
      <c r="G35" s="1118">
        <f>+(100-0)/E35/100</f>
        <v>8.771929824561403E-2</v>
      </c>
      <c r="H35" s="1119" t="s">
        <v>1548</v>
      </c>
      <c r="I35" s="30"/>
      <c r="J35" s="487" t="s">
        <v>542</v>
      </c>
      <c r="K35" s="492">
        <v>2124</v>
      </c>
      <c r="L35" s="155" t="s">
        <v>1549</v>
      </c>
      <c r="M35" s="155">
        <v>8</v>
      </c>
      <c r="N35" s="1124">
        <v>0</v>
      </c>
      <c r="O35" s="1116">
        <f>+(100-0)/M35/100</f>
        <v>0.125</v>
      </c>
      <c r="P35" s="157">
        <f>1726882+1420</f>
        <v>1728302</v>
      </c>
      <c r="Q35" s="1125">
        <f>O35*P35</f>
        <v>216037.75</v>
      </c>
      <c r="R35" s="7"/>
    </row>
    <row r="36" spans="1:18">
      <c r="A36" s="7"/>
      <c r="B36" s="487" t="s">
        <v>544</v>
      </c>
      <c r="C36" s="534" t="s">
        <v>1330</v>
      </c>
      <c r="D36" s="7" t="s">
        <v>1550</v>
      </c>
      <c r="E36" s="156">
        <v>15.51</v>
      </c>
      <c r="F36" s="535">
        <v>0</v>
      </c>
      <c r="G36" s="1118">
        <f>+(100-0)/E36/100</f>
        <v>6.4474532559638933E-2</v>
      </c>
      <c r="H36" s="1117">
        <v>5.8998970443890845E-2</v>
      </c>
      <c r="I36" s="30"/>
      <c r="J36" s="487" t="s">
        <v>544</v>
      </c>
      <c r="K36" s="492"/>
      <c r="L36" s="155" t="s">
        <v>1551</v>
      </c>
      <c r="M36" s="155">
        <v>5</v>
      </c>
      <c r="N36" s="1124">
        <v>0</v>
      </c>
      <c r="O36" s="1116">
        <f>+(100-0)/M36/100</f>
        <v>0.2</v>
      </c>
      <c r="P36" s="157">
        <f>6875932+6152367+8576527+2078875+4420988+2240472+1085435</f>
        <v>31430596</v>
      </c>
      <c r="Q36" s="1125">
        <f>O36*P36</f>
        <v>6286119.2000000002</v>
      </c>
      <c r="R36" s="7"/>
    </row>
    <row r="37" spans="1:18">
      <c r="A37" s="7"/>
      <c r="B37" s="487" t="s">
        <v>546</v>
      </c>
      <c r="C37" s="534" t="s">
        <v>1332</v>
      </c>
      <c r="D37" s="7" t="s">
        <v>1552</v>
      </c>
      <c r="E37" s="156"/>
      <c r="F37" s="535"/>
      <c r="G37" s="535"/>
      <c r="H37" s="536"/>
      <c r="I37" s="30"/>
      <c r="J37" s="487" t="s">
        <v>546</v>
      </c>
      <c r="K37" s="492"/>
      <c r="L37" s="155" t="s">
        <v>1536</v>
      </c>
      <c r="M37" s="155"/>
      <c r="N37" s="1124"/>
      <c r="O37" s="1116">
        <f>+Q37/P37</f>
        <v>0.19609086375548429</v>
      </c>
      <c r="P37" s="1126">
        <f>SUM(P35:P36)</f>
        <v>33158898</v>
      </c>
      <c r="Q37" s="1125">
        <f>SUM(Q35:Q36)</f>
        <v>6502156.9500000002</v>
      </c>
      <c r="R37" s="7"/>
    </row>
    <row r="38" spans="1:18">
      <c r="A38" s="7"/>
      <c r="B38" s="487" t="s">
        <v>547</v>
      </c>
      <c r="C38" s="485"/>
      <c r="D38" s="7" t="s">
        <v>1553</v>
      </c>
      <c r="E38" s="156"/>
      <c r="F38" s="535"/>
      <c r="G38" s="535"/>
      <c r="H38" s="536"/>
      <c r="I38" s="30"/>
      <c r="J38" s="487" t="s">
        <v>547</v>
      </c>
      <c r="K38" s="492"/>
      <c r="L38" s="155"/>
      <c r="M38" s="155"/>
      <c r="N38" s="1124"/>
      <c r="O38" s="1124"/>
      <c r="P38" s="157"/>
      <c r="Q38" s="1125"/>
      <c r="R38" s="7"/>
    </row>
    <row r="39" spans="1:18">
      <c r="A39" s="7"/>
      <c r="B39" s="487" t="s">
        <v>548</v>
      </c>
      <c r="C39" s="485"/>
      <c r="D39" s="7" t="s">
        <v>1554</v>
      </c>
      <c r="E39" s="156"/>
      <c r="F39" s="535"/>
      <c r="G39" s="535"/>
      <c r="H39" s="536"/>
      <c r="I39" s="30"/>
      <c r="J39" s="487" t="s">
        <v>548</v>
      </c>
      <c r="K39" s="492">
        <v>2212</v>
      </c>
      <c r="L39" s="155" t="s">
        <v>1555</v>
      </c>
      <c r="M39" s="155">
        <v>16.8</v>
      </c>
      <c r="N39" s="1124">
        <v>0</v>
      </c>
      <c r="O39" s="1116">
        <f>+(100-0)/M39/100</f>
        <v>5.9523809523809527E-2</v>
      </c>
      <c r="P39" s="157">
        <f>247034860+16205651+4468356+957071+2716256+23186+136399+6875623+433374</f>
        <v>278850776</v>
      </c>
      <c r="Q39" s="1125">
        <f>O39*P39</f>
        <v>16598260.476190478</v>
      </c>
      <c r="R39" s="7"/>
    </row>
    <row r="40" spans="1:18">
      <c r="A40" s="7"/>
      <c r="B40" s="487" t="s">
        <v>549</v>
      </c>
      <c r="C40" s="485"/>
      <c r="D40" s="7" t="s">
        <v>1556</v>
      </c>
      <c r="E40" s="156"/>
      <c r="F40" s="535"/>
      <c r="G40" s="535"/>
      <c r="H40" s="536"/>
      <c r="I40" s="30"/>
      <c r="J40" s="487" t="s">
        <v>549</v>
      </c>
      <c r="K40" s="492"/>
      <c r="L40" s="155" t="s">
        <v>1557</v>
      </c>
      <c r="M40" s="155">
        <v>10</v>
      </c>
      <c r="N40" s="1124">
        <v>0</v>
      </c>
      <c r="O40" s="1116">
        <f>+(100-0)/M40/100</f>
        <v>0.1</v>
      </c>
      <c r="P40" s="157">
        <f>61459+309172+3861019</f>
        <v>4231650</v>
      </c>
      <c r="Q40" s="1125">
        <f>O40*P40</f>
        <v>423165</v>
      </c>
      <c r="R40" s="7"/>
    </row>
    <row r="41" spans="1:18">
      <c r="A41" s="7"/>
      <c r="B41" s="487" t="s">
        <v>550</v>
      </c>
      <c r="C41" s="534" t="s">
        <v>1558</v>
      </c>
      <c r="D41" s="7" t="s">
        <v>1559</v>
      </c>
      <c r="E41" s="156">
        <v>7.02</v>
      </c>
      <c r="F41" s="535">
        <v>0</v>
      </c>
      <c r="G41" s="1118">
        <f>+(100-0)/E41/100</f>
        <v>0.14245014245014245</v>
      </c>
      <c r="H41" s="1117">
        <v>0</v>
      </c>
      <c r="I41" s="30"/>
      <c r="J41" s="487" t="s">
        <v>550</v>
      </c>
      <c r="K41" s="492"/>
      <c r="L41" s="155" t="s">
        <v>1536</v>
      </c>
      <c r="M41" s="155"/>
      <c r="N41" s="1124"/>
      <c r="O41" s="1116">
        <f>+Q41/P41</f>
        <v>6.0128866764023271E-2</v>
      </c>
      <c r="P41" s="1126">
        <f>SUM(P39:P40)</f>
        <v>283082426</v>
      </c>
      <c r="Q41" s="1125">
        <f>SUM(Q39:Q40)</f>
        <v>17021425.476190478</v>
      </c>
      <c r="R41" s="7"/>
    </row>
    <row r="42" spans="1:18">
      <c r="A42" s="7"/>
      <c r="B42" s="487" t="s">
        <v>551</v>
      </c>
      <c r="C42" s="534" t="s">
        <v>1339</v>
      </c>
      <c r="D42" s="7" t="s">
        <v>1560</v>
      </c>
      <c r="E42" s="156"/>
      <c r="F42" s="535"/>
      <c r="G42" s="535"/>
      <c r="H42" s="536"/>
      <c r="I42" s="30"/>
      <c r="J42" s="487" t="s">
        <v>551</v>
      </c>
      <c r="K42" s="492"/>
      <c r="L42" s="155"/>
      <c r="M42" s="155"/>
      <c r="N42" s="1124"/>
      <c r="O42" s="1124"/>
      <c r="P42" s="157"/>
      <c r="Q42" s="1125"/>
      <c r="R42" s="7"/>
    </row>
    <row r="43" spans="1:18">
      <c r="A43" s="7"/>
      <c r="B43" s="487" t="s">
        <v>552</v>
      </c>
      <c r="C43" s="485"/>
      <c r="D43" s="7" t="s">
        <v>1561</v>
      </c>
      <c r="E43" s="156">
        <v>10</v>
      </c>
      <c r="F43" s="535">
        <v>-0.1</v>
      </c>
      <c r="G43" s="1118">
        <f>+(100+10)/E43/100</f>
        <v>0.11</v>
      </c>
      <c r="H43" s="1119" t="s">
        <v>1548</v>
      </c>
      <c r="I43" s="30"/>
      <c r="J43" s="487" t="s">
        <v>552</v>
      </c>
      <c r="K43" s="492">
        <v>2232</v>
      </c>
      <c r="L43" s="155" t="s">
        <v>1562</v>
      </c>
      <c r="M43" s="155">
        <v>13</v>
      </c>
      <c r="N43" s="1124">
        <v>-0.1</v>
      </c>
      <c r="O43" s="1116">
        <f>+(100+10)/M43/100</f>
        <v>8.461538461538462E-2</v>
      </c>
      <c r="P43" s="157">
        <f>24093000+3689467+588735+456221+41536934</f>
        <v>70364357</v>
      </c>
      <c r="Q43" s="1125">
        <f>O43*P43</f>
        <v>5953907.1307692314</v>
      </c>
      <c r="R43" s="7"/>
    </row>
    <row r="44" spans="1:18">
      <c r="A44" s="7"/>
      <c r="B44" s="487" t="s">
        <v>553</v>
      </c>
      <c r="C44" s="485"/>
      <c r="D44" s="7" t="s">
        <v>1563</v>
      </c>
      <c r="E44" s="156">
        <v>10</v>
      </c>
      <c r="F44" s="535">
        <v>-0.1</v>
      </c>
      <c r="G44" s="1118">
        <f>+(100+10)/E44/100</f>
        <v>0.11</v>
      </c>
      <c r="H44" s="1119" t="e">
        <v>#DIV/0!</v>
      </c>
      <c r="I44" s="30"/>
      <c r="J44" s="487" t="s">
        <v>553</v>
      </c>
      <c r="K44" s="492"/>
      <c r="L44" s="155" t="s">
        <v>1564</v>
      </c>
      <c r="M44" s="155">
        <v>11</v>
      </c>
      <c r="N44" s="1124">
        <v>0.3</v>
      </c>
      <c r="O44" s="1116">
        <f>+(100-30)/M44/100</f>
        <v>6.363636363636363E-2</v>
      </c>
      <c r="P44" s="157">
        <f>40769719+13619623+9801917+19372040+1167206+468963</f>
        <v>85199468</v>
      </c>
      <c r="Q44" s="1125">
        <f>O44*P44</f>
        <v>5421784.3272727272</v>
      </c>
      <c r="R44" s="7"/>
    </row>
    <row r="45" spans="1:18">
      <c r="A45" s="7"/>
      <c r="B45" s="487" t="s">
        <v>554</v>
      </c>
      <c r="C45" s="534" t="s">
        <v>1343</v>
      </c>
      <c r="D45" s="7" t="s">
        <v>1565</v>
      </c>
      <c r="E45" s="156">
        <v>12.83</v>
      </c>
      <c r="F45" s="535">
        <v>1.5100000000000001E-2</v>
      </c>
      <c r="G45" s="1118">
        <f>+(100-1.51)/E45/100</f>
        <v>7.676539360872954E-2</v>
      </c>
      <c r="H45" s="1117">
        <v>6.4698911740493595E-2</v>
      </c>
      <c r="I45" s="30"/>
      <c r="J45" s="487" t="s">
        <v>554</v>
      </c>
      <c r="K45" s="492"/>
      <c r="L45" s="155" t="s">
        <v>1566</v>
      </c>
      <c r="M45" s="155">
        <v>15</v>
      </c>
      <c r="N45" s="1124">
        <v>-0.05</v>
      </c>
      <c r="O45" s="1116">
        <f>+(100+5)/M45/100</f>
        <v>7.0000000000000007E-2</v>
      </c>
      <c r="P45" s="157">
        <f>234549+93961782+2366270</f>
        <v>96562601</v>
      </c>
      <c r="Q45" s="1125">
        <f>O45*P45</f>
        <v>6759382.0700000003</v>
      </c>
      <c r="R45" s="7"/>
    </row>
    <row r="46" spans="1:18" ht="15.75">
      <c r="A46" s="7"/>
      <c r="B46" s="84"/>
      <c r="C46" s="537" t="s">
        <v>1567</v>
      </c>
      <c r="D46" s="7"/>
      <c r="E46" s="156"/>
      <c r="F46" s="535"/>
      <c r="G46" s="535"/>
      <c r="H46" s="536"/>
      <c r="I46" s="30"/>
      <c r="J46" s="84"/>
      <c r="K46" s="492"/>
      <c r="L46" s="155" t="s">
        <v>1536</v>
      </c>
      <c r="M46" s="155"/>
      <c r="N46" s="1124"/>
      <c r="O46" s="1116">
        <f>+Q46/P46</f>
        <v>7.1928491653000942E-2</v>
      </c>
      <c r="P46" s="1126">
        <f>SUM(P43:P45)</f>
        <v>252126426</v>
      </c>
      <c r="Q46" s="1125">
        <f>SUM(Q43:Q45)</f>
        <v>18135073.528041959</v>
      </c>
      <c r="R46" s="7"/>
    </row>
    <row r="47" spans="1:18">
      <c r="A47" s="7"/>
      <c r="B47" s="487" t="s">
        <v>555</v>
      </c>
      <c r="C47" s="534" t="s">
        <v>1348</v>
      </c>
      <c r="D47" s="7" t="s">
        <v>1568</v>
      </c>
      <c r="E47" s="156"/>
      <c r="F47" s="535"/>
      <c r="G47" s="535"/>
      <c r="H47" s="536"/>
      <c r="I47" s="30"/>
      <c r="J47" s="487" t="s">
        <v>555</v>
      </c>
      <c r="K47" s="492"/>
      <c r="L47" s="155"/>
      <c r="M47" s="155"/>
      <c r="N47" s="1124"/>
      <c r="O47" s="1124"/>
      <c r="P47" s="157"/>
      <c r="Q47" s="1125"/>
      <c r="R47" s="7"/>
    </row>
    <row r="48" spans="1:18">
      <c r="A48" s="7"/>
      <c r="B48" s="487" t="s">
        <v>556</v>
      </c>
      <c r="C48" s="534" t="s">
        <v>1350</v>
      </c>
      <c r="D48" s="7" t="s">
        <v>1569</v>
      </c>
      <c r="E48" s="156"/>
      <c r="F48" s="535"/>
      <c r="G48" s="535"/>
      <c r="H48" s="536"/>
      <c r="I48" s="30"/>
      <c r="J48" s="487" t="s">
        <v>556</v>
      </c>
      <c r="K48" s="492">
        <v>2421</v>
      </c>
      <c r="L48" s="155" t="s">
        <v>1570</v>
      </c>
      <c r="M48" s="155">
        <v>27</v>
      </c>
      <c r="N48" s="1124">
        <v>-0.25</v>
      </c>
      <c r="O48" s="1116">
        <f>+(100+25)/M48/100</f>
        <v>4.6296296296296301E-2</v>
      </c>
      <c r="P48" s="157">
        <f>12204073+87+33117171+7943+3733+164927736</f>
        <v>210260743</v>
      </c>
      <c r="Q48" s="1125">
        <f>O48*P48</f>
        <v>9734293.6574074086</v>
      </c>
      <c r="R48" s="7"/>
    </row>
    <row r="49" spans="1:18">
      <c r="A49" s="7"/>
      <c r="B49" s="487" t="s">
        <v>557</v>
      </c>
      <c r="C49" s="534" t="s">
        <v>1352</v>
      </c>
      <c r="D49" s="7" t="s">
        <v>1571</v>
      </c>
      <c r="E49" s="156"/>
      <c r="F49" s="535"/>
      <c r="G49" s="535"/>
      <c r="H49" s="1117">
        <v>1.2362057102814169E-4</v>
      </c>
      <c r="I49" s="30"/>
      <c r="J49" s="487" t="s">
        <v>557</v>
      </c>
      <c r="K49" s="492"/>
      <c r="L49" s="155" t="s">
        <v>1572</v>
      </c>
      <c r="M49" s="155">
        <v>21.37</v>
      </c>
      <c r="N49" s="1124">
        <v>0</v>
      </c>
      <c r="O49" s="1116">
        <f>+(100-0)/M49/100</f>
        <v>4.6794571829667751E-2</v>
      </c>
      <c r="P49" s="157">
        <f>9591360+34292780</f>
        <v>43884140</v>
      </c>
      <c r="Q49" s="1125">
        <f>O49*P49</f>
        <v>2053539.5414131957</v>
      </c>
      <c r="R49" s="7"/>
    </row>
    <row r="50" spans="1:18">
      <c r="A50" s="7"/>
      <c r="B50" s="487" t="s">
        <v>696</v>
      </c>
      <c r="C50" s="534" t="s">
        <v>1354</v>
      </c>
      <c r="D50" s="7" t="s">
        <v>1573</v>
      </c>
      <c r="E50" s="156"/>
      <c r="F50" s="535"/>
      <c r="G50" s="535"/>
      <c r="H50" s="1117">
        <v>2.2694712450999945E-2</v>
      </c>
      <c r="I50" s="30"/>
      <c r="J50" s="487" t="s">
        <v>696</v>
      </c>
      <c r="K50" s="492"/>
      <c r="L50" s="155" t="s">
        <v>1574</v>
      </c>
      <c r="M50" s="155">
        <v>35</v>
      </c>
      <c r="N50" s="1124">
        <v>-0.25</v>
      </c>
      <c r="O50" s="1116">
        <f>+(100+25)/M50/100</f>
        <v>3.5714285714285719E-2</v>
      </c>
      <c r="P50" s="157">
        <v>22422366</v>
      </c>
      <c r="Q50" s="1125">
        <f>O50*P50</f>
        <v>800798.7857142858</v>
      </c>
      <c r="R50" s="7"/>
    </row>
    <row r="51" spans="1:18">
      <c r="A51" s="7"/>
      <c r="B51" s="487" t="s">
        <v>698</v>
      </c>
      <c r="C51" s="534" t="s">
        <v>1356</v>
      </c>
      <c r="D51" s="7" t="s">
        <v>1575</v>
      </c>
      <c r="E51" s="156">
        <v>10</v>
      </c>
      <c r="F51" s="535">
        <v>0</v>
      </c>
      <c r="G51" s="1118">
        <f>+(100-0)/E51/100</f>
        <v>0.1</v>
      </c>
      <c r="H51" s="1117">
        <v>7.8924465357857104E-2</v>
      </c>
      <c r="I51" s="30"/>
      <c r="J51" s="487" t="s">
        <v>698</v>
      </c>
      <c r="K51" s="492"/>
      <c r="L51" s="155" t="s">
        <v>1536</v>
      </c>
      <c r="M51" s="155"/>
      <c r="N51" s="1124"/>
      <c r="O51" s="1116">
        <f>+Q51/P51</f>
        <v>4.5517435741405841E-2</v>
      </c>
      <c r="P51" s="1126">
        <f>SUM(P48:P50)</f>
        <v>276567249</v>
      </c>
      <c r="Q51" s="1125">
        <f>SUM(Q48:Q50)</f>
        <v>12588631.984534889</v>
      </c>
      <c r="R51" s="7"/>
    </row>
    <row r="52" spans="1:18">
      <c r="A52" s="7"/>
      <c r="B52" s="84"/>
      <c r="C52" s="485" t="s">
        <v>1576</v>
      </c>
      <c r="D52" s="7"/>
      <c r="E52" s="156"/>
      <c r="F52" s="535"/>
      <c r="G52" s="535"/>
      <c r="H52" s="536"/>
      <c r="I52" s="30"/>
      <c r="J52" s="84"/>
      <c r="K52" s="492"/>
      <c r="L52" s="155"/>
      <c r="M52" s="155"/>
      <c r="N52" s="1124"/>
      <c r="O52" s="1124"/>
      <c r="P52" s="157"/>
      <c r="Q52" s="1125"/>
      <c r="R52" s="7"/>
    </row>
    <row r="53" spans="1:18">
      <c r="A53" s="7"/>
      <c r="B53" s="487" t="s">
        <v>700</v>
      </c>
      <c r="C53" s="534" t="s">
        <v>1360</v>
      </c>
      <c r="D53" s="7" t="s">
        <v>1577</v>
      </c>
      <c r="E53" s="156">
        <v>30.02</v>
      </c>
      <c r="F53" s="535">
        <v>-0.6</v>
      </c>
      <c r="G53" s="1118">
        <f>+(100+60)/E53/100</f>
        <v>5.3297801465689541E-2</v>
      </c>
      <c r="H53" s="1117">
        <v>4.4953413868821269E-2</v>
      </c>
      <c r="I53" s="30"/>
      <c r="J53" s="487" t="s">
        <v>700</v>
      </c>
      <c r="K53" s="492">
        <v>2423</v>
      </c>
      <c r="L53" s="155" t="s">
        <v>1578</v>
      </c>
      <c r="M53" s="155">
        <v>30</v>
      </c>
      <c r="N53" s="1124">
        <v>-0.1</v>
      </c>
      <c r="O53" s="1116">
        <f>+(100+10)/M53/100</f>
        <v>3.6666666666666667E-2</v>
      </c>
      <c r="P53" s="157">
        <f>119124834+30609055+72880313</f>
        <v>222614202</v>
      </c>
      <c r="Q53" s="1125">
        <f>O53*P53</f>
        <v>8162520.7400000002</v>
      </c>
      <c r="R53" s="7"/>
    </row>
    <row r="54" spans="1:18">
      <c r="A54" s="7"/>
      <c r="B54" s="487" t="s">
        <v>292</v>
      </c>
      <c r="C54" s="534" t="s">
        <v>1579</v>
      </c>
      <c r="D54" s="7" t="s">
        <v>1580</v>
      </c>
      <c r="E54" s="156">
        <v>26.16</v>
      </c>
      <c r="F54" s="535">
        <v>-0.20469999999999999</v>
      </c>
      <c r="G54" s="1118">
        <f>+(100+20)/E54/100</f>
        <v>4.5871559633027525E-2</v>
      </c>
      <c r="H54" s="1117">
        <v>4.1964128171950589E-2</v>
      </c>
      <c r="I54" s="30"/>
      <c r="J54" s="487" t="s">
        <v>292</v>
      </c>
      <c r="K54" s="492"/>
      <c r="L54" s="155" t="s">
        <v>1581</v>
      </c>
      <c r="M54" s="155">
        <v>23.87</v>
      </c>
      <c r="N54" s="1124">
        <v>0</v>
      </c>
      <c r="O54" s="1116">
        <f>+(100-0)/M54/100</f>
        <v>4.1893590280687051E-2</v>
      </c>
      <c r="P54" s="157">
        <f>5767668+24248515</f>
        <v>30016183</v>
      </c>
      <c r="Q54" s="1125">
        <f>O54*P54</f>
        <v>1257485.6723921238</v>
      </c>
      <c r="R54" s="7"/>
    </row>
    <row r="55" spans="1:18">
      <c r="A55" s="7"/>
      <c r="B55" s="487" t="s">
        <v>883</v>
      </c>
      <c r="C55" s="534" t="s">
        <v>1582</v>
      </c>
      <c r="D55" s="7" t="s">
        <v>1583</v>
      </c>
      <c r="E55" s="156">
        <v>35</v>
      </c>
      <c r="F55" s="535">
        <v>-0.15</v>
      </c>
      <c r="G55" s="1118">
        <f>+(100+15)/E55/100</f>
        <v>3.2857142857142856E-2</v>
      </c>
      <c r="H55" s="1117">
        <v>3.2900064097486262E-2</v>
      </c>
      <c r="I55" s="30"/>
      <c r="J55" s="487" t="s">
        <v>883</v>
      </c>
      <c r="K55" s="492"/>
      <c r="L55" s="155" t="s">
        <v>1584</v>
      </c>
      <c r="M55" s="155">
        <v>35</v>
      </c>
      <c r="N55" s="1124">
        <v>-0.1</v>
      </c>
      <c r="O55" s="1116">
        <f>+(100+10)/M55/100</f>
        <v>3.1428571428571431E-2</v>
      </c>
      <c r="P55" s="157">
        <v>1804895</v>
      </c>
      <c r="Q55" s="1125">
        <f>O55*P55</f>
        <v>56725.271428571432</v>
      </c>
      <c r="R55" s="7"/>
    </row>
    <row r="56" spans="1:18">
      <c r="A56" s="7"/>
      <c r="B56" s="487" t="s">
        <v>886</v>
      </c>
      <c r="C56" s="534" t="s">
        <v>1585</v>
      </c>
      <c r="D56" s="7" t="s">
        <v>1586</v>
      </c>
      <c r="E56" s="156">
        <v>28.42</v>
      </c>
      <c r="F56" s="535">
        <v>-7.6999999999999999E-2</v>
      </c>
      <c r="G56" s="1118">
        <f>+(100+7.7)/E56/100</f>
        <v>3.7895847994370159E-2</v>
      </c>
      <c r="H56" s="1117">
        <v>3.6835866034664953E-2</v>
      </c>
      <c r="I56" s="30"/>
      <c r="J56" s="487" t="s">
        <v>886</v>
      </c>
      <c r="K56" s="492"/>
      <c r="L56" s="155" t="s">
        <v>1536</v>
      </c>
      <c r="M56" s="155"/>
      <c r="N56" s="1124"/>
      <c r="O56" s="1116">
        <f>+Q56/P56</f>
        <v>3.7246138522223401E-2</v>
      </c>
      <c r="P56" s="1126">
        <f>SUM(P53:P55)</f>
        <v>254435280</v>
      </c>
      <c r="Q56" s="1125">
        <f>SUM(Q53:Q55)</f>
        <v>9476731.6838206965</v>
      </c>
      <c r="R56" s="7"/>
    </row>
    <row r="57" spans="1:18">
      <c r="A57" s="7"/>
      <c r="B57" s="487" t="s">
        <v>889</v>
      </c>
      <c r="C57" s="534" t="s">
        <v>1587</v>
      </c>
      <c r="D57" s="7" t="s">
        <v>1588</v>
      </c>
      <c r="E57" s="156"/>
      <c r="F57" s="535"/>
      <c r="G57" s="535"/>
      <c r="H57" s="536"/>
      <c r="I57" s="30"/>
      <c r="J57" s="487" t="s">
        <v>889</v>
      </c>
      <c r="K57" s="492"/>
      <c r="L57" s="155"/>
      <c r="M57" s="155"/>
      <c r="N57" s="1124"/>
      <c r="O57" s="1124"/>
      <c r="P57" s="157"/>
      <c r="Q57" s="1125"/>
      <c r="R57" s="7"/>
    </row>
    <row r="58" spans="1:18">
      <c r="A58" s="7"/>
      <c r="B58" s="487" t="s">
        <v>893</v>
      </c>
      <c r="C58" s="534" t="s">
        <v>1589</v>
      </c>
      <c r="D58" s="7" t="s">
        <v>1590</v>
      </c>
      <c r="E58" s="156"/>
      <c r="F58" s="535"/>
      <c r="G58" s="535"/>
      <c r="H58" s="536"/>
      <c r="I58" s="30"/>
      <c r="J58" s="487" t="s">
        <v>893</v>
      </c>
      <c r="K58" s="492">
        <v>2426</v>
      </c>
      <c r="L58" s="155" t="s">
        <v>1591</v>
      </c>
      <c r="M58" s="155">
        <v>28</v>
      </c>
      <c r="N58" s="1124">
        <v>-0.25</v>
      </c>
      <c r="O58" s="1116">
        <f>+(100+25)/M58/100</f>
        <v>4.4642857142857144E-2</v>
      </c>
      <c r="P58" s="157">
        <v>17332322</v>
      </c>
      <c r="Q58" s="1125">
        <f>O58*P58</f>
        <v>773764.375</v>
      </c>
      <c r="R58" s="7"/>
    </row>
    <row r="59" spans="1:18">
      <c r="A59" s="7"/>
      <c r="B59" s="487" t="s">
        <v>896</v>
      </c>
      <c r="C59" s="534" t="s">
        <v>1592</v>
      </c>
      <c r="D59" s="7" t="s">
        <v>1593</v>
      </c>
      <c r="E59" s="156">
        <v>28.28</v>
      </c>
      <c r="F59" s="535">
        <v>-0.25</v>
      </c>
      <c r="G59" s="1118">
        <f>+(100+25)/E59/100</f>
        <v>4.42008486562942E-2</v>
      </c>
      <c r="H59" s="1117">
        <v>4.2809326260343443E-2</v>
      </c>
      <c r="I59" s="30"/>
      <c r="J59" s="487" t="s">
        <v>896</v>
      </c>
      <c r="K59" s="492"/>
      <c r="L59" s="155" t="s">
        <v>1594</v>
      </c>
      <c r="M59" s="155">
        <v>35</v>
      </c>
      <c r="N59" s="1124">
        <v>-0.25</v>
      </c>
      <c r="O59" s="1116">
        <f>+(100+25)/M59/100</f>
        <v>3.5714285714285719E-2</v>
      </c>
      <c r="P59" s="157">
        <v>4092792</v>
      </c>
      <c r="Q59" s="1125">
        <f>O59*P59</f>
        <v>146171.14285714287</v>
      </c>
      <c r="R59" s="7"/>
    </row>
    <row r="60" spans="1:18">
      <c r="A60" s="7"/>
      <c r="B60" s="487" t="s">
        <v>899</v>
      </c>
      <c r="C60" s="534" t="s">
        <v>1595</v>
      </c>
      <c r="D60" s="7" t="s">
        <v>1596</v>
      </c>
      <c r="E60" s="156">
        <v>15</v>
      </c>
      <c r="F60" s="535">
        <v>-0.65</v>
      </c>
      <c r="G60" s="1118">
        <f>+(100+65)/E60/100</f>
        <v>0.11</v>
      </c>
      <c r="H60" s="1117">
        <v>0</v>
      </c>
      <c r="I60" s="30"/>
      <c r="J60" s="487" t="s">
        <v>899</v>
      </c>
      <c r="K60" s="492"/>
      <c r="L60" s="155" t="s">
        <v>1536</v>
      </c>
      <c r="M60" s="155"/>
      <c r="N60" s="1124"/>
      <c r="O60" s="1116">
        <f>+Q60/P60</f>
        <v>4.2937251949144488E-2</v>
      </c>
      <c r="P60" s="1126">
        <f>SUM(P58:P59)</f>
        <v>21425114</v>
      </c>
      <c r="Q60" s="1125">
        <f>SUM(Q58:Q59)</f>
        <v>919935.51785714284</v>
      </c>
      <c r="R60" s="7"/>
    </row>
    <row r="61" spans="1:18">
      <c r="A61" s="7"/>
      <c r="B61" s="487" t="s">
        <v>831</v>
      </c>
      <c r="C61" s="534" t="s">
        <v>1597</v>
      </c>
      <c r="D61" s="7" t="s">
        <v>1598</v>
      </c>
      <c r="E61" s="156">
        <v>50</v>
      </c>
      <c r="F61" s="535">
        <v>-0.2</v>
      </c>
      <c r="G61" s="1118">
        <f>+(100+20)/E61/100</f>
        <v>2.4E-2</v>
      </c>
      <c r="H61" s="1117">
        <v>2.3945835776385833E-2</v>
      </c>
      <c r="I61" s="30"/>
      <c r="J61" s="487" t="s">
        <v>831</v>
      </c>
      <c r="K61" s="492"/>
      <c r="L61" s="155"/>
      <c r="M61" s="155"/>
      <c r="N61" s="1127"/>
      <c r="O61" s="1124"/>
      <c r="P61" s="157"/>
      <c r="Q61" s="158"/>
      <c r="R61" s="7"/>
    </row>
    <row r="62" spans="1:18">
      <c r="A62" s="7"/>
      <c r="B62" s="487" t="s">
        <v>836</v>
      </c>
      <c r="C62" s="485"/>
      <c r="D62" s="7"/>
      <c r="E62" s="165"/>
      <c r="F62" s="538"/>
      <c r="G62" s="535"/>
      <c r="H62" s="536"/>
      <c r="I62" s="30"/>
      <c r="J62" s="487" t="s">
        <v>836</v>
      </c>
      <c r="K62" s="492"/>
      <c r="L62" s="1128"/>
      <c r="M62" s="1129"/>
      <c r="N62" s="1127"/>
      <c r="O62" s="1130"/>
      <c r="P62" s="157"/>
      <c r="Q62" s="158"/>
      <c r="R62" s="7"/>
    </row>
    <row r="63" spans="1:18">
      <c r="A63" s="7"/>
      <c r="B63" s="487" t="s">
        <v>841</v>
      </c>
      <c r="C63" s="485" t="s">
        <v>1599</v>
      </c>
      <c r="D63" s="7"/>
      <c r="E63" s="485" t="s">
        <v>1600</v>
      </c>
      <c r="F63" s="956" t="s">
        <v>892</v>
      </c>
      <c r="G63" s="535"/>
      <c r="H63" s="1117">
        <v>9.8893086865994198E-2</v>
      </c>
      <c r="I63" s="30"/>
      <c r="J63" s="487" t="s">
        <v>841</v>
      </c>
      <c r="K63" s="492"/>
      <c r="L63" s="1128"/>
      <c r="M63" s="1129"/>
      <c r="N63" s="1127"/>
      <c r="O63" s="1130"/>
      <c r="P63" s="1131"/>
      <c r="Q63" s="158"/>
      <c r="R63" s="7"/>
    </row>
    <row r="64" spans="1:18">
      <c r="A64" s="7"/>
      <c r="B64" s="487" t="s">
        <v>310</v>
      </c>
      <c r="C64" s="485" t="s">
        <v>1601</v>
      </c>
      <c r="D64" s="7"/>
      <c r="E64" s="485"/>
      <c r="F64" s="539"/>
      <c r="G64" s="535"/>
      <c r="H64" s="1117">
        <v>9.541550225783467E-2</v>
      </c>
      <c r="I64" s="30"/>
      <c r="J64" s="487" t="s">
        <v>310</v>
      </c>
      <c r="K64" s="492"/>
      <c r="L64" s="1128"/>
      <c r="M64" s="1129"/>
      <c r="N64" s="1127"/>
      <c r="O64" s="1130"/>
      <c r="P64" s="1131"/>
      <c r="Q64" s="158"/>
      <c r="R64" s="7"/>
    </row>
    <row r="65" spans="1:18">
      <c r="A65" s="7"/>
      <c r="B65" s="84"/>
      <c r="C65" s="485" t="s">
        <v>1602</v>
      </c>
      <c r="D65" s="7"/>
      <c r="E65" s="485" t="s">
        <v>1600</v>
      </c>
      <c r="F65" s="956" t="s">
        <v>892</v>
      </c>
      <c r="G65" s="538"/>
      <c r="H65" s="536"/>
      <c r="I65" s="30"/>
      <c r="J65" s="84"/>
      <c r="K65" s="492"/>
      <c r="L65" s="1128"/>
      <c r="M65" s="1129"/>
      <c r="N65" s="1127"/>
      <c r="O65" s="1130"/>
      <c r="P65" s="1131"/>
      <c r="Q65" s="158"/>
      <c r="R65" s="7"/>
    </row>
    <row r="66" spans="1:18">
      <c r="A66" s="7"/>
      <c r="B66" s="487" t="s">
        <v>311</v>
      </c>
      <c r="C66" s="485" t="s">
        <v>1603</v>
      </c>
      <c r="D66" s="7"/>
      <c r="E66" s="485" t="s">
        <v>1600</v>
      </c>
      <c r="F66" s="956" t="s">
        <v>892</v>
      </c>
      <c r="G66" s="539" t="s">
        <v>1600</v>
      </c>
      <c r="H66" s="536"/>
      <c r="I66" s="30"/>
      <c r="J66" s="487" t="s">
        <v>311</v>
      </c>
      <c r="K66" s="492"/>
      <c r="L66" s="1128"/>
      <c r="M66" s="1129"/>
      <c r="N66" s="1127"/>
      <c r="O66" s="1130"/>
      <c r="P66" s="1132"/>
      <c r="Q66" s="158"/>
      <c r="R66" s="7"/>
    </row>
    <row r="67" spans="1:18" ht="15.75" thickBot="1">
      <c r="A67" s="7"/>
      <c r="B67" s="494" t="s">
        <v>912</v>
      </c>
      <c r="C67" s="495" t="s">
        <v>1604</v>
      </c>
      <c r="D67" s="476"/>
      <c r="E67" s="495" t="s">
        <v>1600</v>
      </c>
      <c r="F67" s="957" t="s">
        <v>892</v>
      </c>
      <c r="G67" s="540" t="s">
        <v>1600</v>
      </c>
      <c r="H67" s="541"/>
      <c r="I67" s="30"/>
      <c r="J67" s="494" t="s">
        <v>912</v>
      </c>
      <c r="K67" s="542"/>
      <c r="L67" s="1133"/>
      <c r="M67" s="1134"/>
      <c r="N67" s="1135"/>
      <c r="O67" s="1136"/>
      <c r="P67" s="1137"/>
      <c r="Q67" s="544"/>
      <c r="R67" s="7"/>
    </row>
    <row r="68" spans="1:18">
      <c r="A68" s="7"/>
      <c r="B68" s="473" t="s">
        <v>221</v>
      </c>
      <c r="C68" s="7"/>
      <c r="D68" s="7" t="s">
        <v>360</v>
      </c>
      <c r="E68" s="7"/>
      <c r="F68" s="7"/>
      <c r="G68" s="7"/>
      <c r="H68" s="7"/>
      <c r="I68" s="7"/>
      <c r="J68" s="7"/>
      <c r="K68" s="7"/>
      <c r="L68" s="7"/>
      <c r="M68" s="7"/>
      <c r="N68" s="545"/>
      <c r="O68" s="545"/>
      <c r="P68" s="7"/>
      <c r="Q68" s="7" t="s">
        <v>595</v>
      </c>
      <c r="R68" s="7"/>
    </row>
    <row r="69" spans="1:18">
      <c r="A69" s="7"/>
      <c r="B69" s="7"/>
      <c r="C69" s="7"/>
      <c r="D69" s="7"/>
      <c r="E69" s="7"/>
      <c r="F69" s="7"/>
      <c r="G69" s="7"/>
      <c r="H69" s="7"/>
      <c r="I69" s="7"/>
      <c r="J69" s="7"/>
      <c r="K69" s="7"/>
      <c r="L69" s="7"/>
      <c r="M69" s="7"/>
      <c r="N69" s="545"/>
      <c r="O69" s="545"/>
      <c r="P69" s="7"/>
      <c r="Q69" s="7"/>
      <c r="R69" s="7"/>
    </row>
    <row r="70" spans="1:18">
      <c r="A70" s="7"/>
      <c r="B70" s="81" t="s">
        <v>896</v>
      </c>
      <c r="C70" s="81"/>
      <c r="D70" s="81"/>
      <c r="E70" s="81"/>
      <c r="F70" s="81"/>
      <c r="G70" s="81"/>
      <c r="H70" s="81"/>
      <c r="I70" s="7"/>
      <c r="J70" s="81" t="s">
        <v>899</v>
      </c>
      <c r="K70" s="81"/>
      <c r="L70" s="81"/>
      <c r="M70" s="81"/>
      <c r="N70" s="81"/>
      <c r="O70" s="81"/>
      <c r="P70" s="81"/>
      <c r="Q70" s="81"/>
      <c r="R70" s="7"/>
    </row>
    <row r="71" spans="1:18">
      <c r="A71" s="7"/>
      <c r="B71" s="7"/>
      <c r="C71" s="7"/>
      <c r="D71" s="7"/>
      <c r="E71" s="7"/>
      <c r="F71" s="7"/>
      <c r="G71" s="7"/>
      <c r="H71" s="7"/>
      <c r="I71" s="7"/>
      <c r="J71" s="7"/>
      <c r="K71" s="7"/>
      <c r="L71" s="7"/>
      <c r="M71" s="7"/>
      <c r="N71" s="545"/>
      <c r="O71" s="545"/>
      <c r="P71" s="7"/>
      <c r="Q71" s="7"/>
      <c r="R71" s="7"/>
    </row>
    <row r="72" spans="1:18">
      <c r="A72" s="7"/>
      <c r="B72" s="7"/>
    </row>
    <row r="73" spans="1:18">
      <c r="A73" s="7"/>
      <c r="B73" s="7"/>
    </row>
    <row r="74" spans="1:18">
      <c r="A74" s="7"/>
      <c r="B74" s="7"/>
    </row>
    <row r="75" spans="1:18">
      <c r="A75" s="7"/>
      <c r="B75" s="7"/>
    </row>
    <row r="76" spans="1:18">
      <c r="A76" s="7"/>
      <c r="B76" s="7"/>
    </row>
    <row r="77" spans="1:18">
      <c r="A77" s="7"/>
      <c r="B77" s="7"/>
    </row>
    <row r="78" spans="1:18">
      <c r="A78" s="7"/>
      <c r="B78" s="7"/>
    </row>
    <row r="79" spans="1:18">
      <c r="A79" s="7"/>
      <c r="B79" s="7"/>
    </row>
    <row r="80" spans="1:18">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sheetData>
  <printOptions horizontalCentered="1"/>
  <pageMargins left="0.5" right="0.5" top="0.5" bottom="0.5" header="0.5" footer="0.5"/>
  <pageSetup scale="64" fitToWidth="2" orientation="portrait" r:id="rId1"/>
  <headerFooter alignWithMargins="0"/>
  <colBreaks count="1" manualBreakCount="1">
    <brk id="8" max="69"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topLeftCell="A1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36</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37</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38</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81"/>
  <sheetViews>
    <sheetView showGridLines="0" defaultGridColor="0" colorId="22" zoomScale="75" zoomScaleNormal="75" workbookViewId="0">
      <selection activeCell="E22" sqref="E22"/>
    </sheetView>
  </sheetViews>
  <sheetFormatPr defaultColWidth="9.77734375" defaultRowHeight="15"/>
  <cols>
    <col min="1" max="1" width="7.77734375" customWidth="1"/>
    <col min="2" max="2" width="40.77734375" customWidth="1"/>
    <col min="3" max="3" width="16.77734375" customWidth="1"/>
    <col min="5" max="5" width="10.77734375" customWidth="1"/>
    <col min="6" max="7" width="14.77734375" customWidth="1"/>
  </cols>
  <sheetData>
    <row r="1" spans="1:8" ht="15.75" thickBot="1">
      <c r="A1" s="33" t="str">
        <f>'Data Sheet'!A56</f>
        <v>Annual Report of Frontier Telephone of Rochester, Inc.                                                                                                       For the period ending December 31, 2015</v>
      </c>
      <c r="B1" s="34"/>
      <c r="C1" s="34"/>
      <c r="D1" s="34"/>
      <c r="E1" s="34"/>
      <c r="F1" s="34"/>
      <c r="G1" s="34"/>
      <c r="H1" s="34"/>
    </row>
    <row r="2" spans="1:8">
      <c r="A2" s="35"/>
      <c r="B2" s="36"/>
      <c r="C2" s="36"/>
      <c r="D2" s="36"/>
      <c r="E2" s="36"/>
      <c r="F2" s="36"/>
      <c r="G2" s="37"/>
      <c r="H2" s="34"/>
    </row>
    <row r="3" spans="1:8" ht="18">
      <c r="A3" s="561" t="s">
        <v>1605</v>
      </c>
      <c r="B3" s="74"/>
      <c r="C3" s="74"/>
      <c r="D3" s="74"/>
      <c r="E3" s="74"/>
      <c r="F3" s="74"/>
      <c r="G3" s="120"/>
      <c r="H3" s="34"/>
    </row>
    <row r="4" spans="1:8">
      <c r="A4" s="41"/>
      <c r="B4" s="34"/>
      <c r="C4" s="34"/>
      <c r="D4" s="34"/>
      <c r="E4" s="34"/>
      <c r="F4" s="34"/>
      <c r="G4" s="42"/>
      <c r="H4" s="34"/>
    </row>
    <row r="5" spans="1:8">
      <c r="A5" s="41"/>
      <c r="B5" s="34" t="s">
        <v>1606</v>
      </c>
      <c r="C5" s="34"/>
      <c r="D5" s="34"/>
      <c r="E5" s="34"/>
      <c r="F5" s="34"/>
      <c r="G5" s="42"/>
      <c r="H5" s="34"/>
    </row>
    <row r="6" spans="1:8">
      <c r="A6" s="41"/>
      <c r="B6" s="34" t="s">
        <v>1607</v>
      </c>
      <c r="C6" s="34"/>
      <c r="D6" s="34"/>
      <c r="E6" s="34"/>
      <c r="F6" s="34"/>
      <c r="G6" s="42"/>
      <c r="H6" s="34"/>
    </row>
    <row r="7" spans="1:8">
      <c r="A7" s="41"/>
      <c r="B7" s="34"/>
      <c r="C7" s="34"/>
      <c r="D7" s="34"/>
      <c r="E7" s="34"/>
      <c r="F7" s="34"/>
      <c r="G7" s="42"/>
      <c r="H7" s="34"/>
    </row>
    <row r="8" spans="1:8">
      <c r="A8" s="184"/>
      <c r="B8" s="141"/>
      <c r="C8" s="141"/>
      <c r="D8" s="141"/>
      <c r="E8" s="141"/>
      <c r="F8" s="141"/>
      <c r="G8" s="143" t="s">
        <v>1608</v>
      </c>
      <c r="H8" s="34"/>
    </row>
    <row r="9" spans="1:8">
      <c r="A9" s="60" t="s">
        <v>489</v>
      </c>
      <c r="B9" s="136"/>
      <c r="C9" s="144" t="s">
        <v>1518</v>
      </c>
      <c r="D9" s="144" t="s">
        <v>1609</v>
      </c>
      <c r="E9" s="144" t="s">
        <v>1609</v>
      </c>
      <c r="F9" s="144" t="s">
        <v>1610</v>
      </c>
      <c r="G9" s="107" t="s">
        <v>1611</v>
      </c>
      <c r="H9" s="34"/>
    </row>
    <row r="10" spans="1:8">
      <c r="A10" s="60" t="s">
        <v>501</v>
      </c>
      <c r="B10" s="144" t="s">
        <v>1612</v>
      </c>
      <c r="C10" s="144" t="s">
        <v>1613</v>
      </c>
      <c r="D10" s="144" t="s">
        <v>1614</v>
      </c>
      <c r="E10" s="144" t="s">
        <v>1615</v>
      </c>
      <c r="F10" s="144" t="s">
        <v>1296</v>
      </c>
      <c r="G10" s="107" t="s">
        <v>1616</v>
      </c>
      <c r="H10" s="34"/>
    </row>
    <row r="11" spans="1:8">
      <c r="A11" s="66"/>
      <c r="B11" s="144" t="s">
        <v>226</v>
      </c>
      <c r="C11" s="144" t="s">
        <v>227</v>
      </c>
      <c r="D11" s="144" t="s">
        <v>228</v>
      </c>
      <c r="E11" s="144" t="s">
        <v>515</v>
      </c>
      <c r="F11" s="144" t="s">
        <v>516</v>
      </c>
      <c r="G11" s="107" t="s">
        <v>517</v>
      </c>
      <c r="H11" s="34"/>
    </row>
    <row r="12" spans="1:8">
      <c r="A12" s="184"/>
      <c r="B12" s="141"/>
      <c r="C12" s="141"/>
      <c r="D12" s="141"/>
      <c r="E12" s="141"/>
      <c r="F12" s="141"/>
      <c r="G12" s="261"/>
      <c r="H12" s="34"/>
    </row>
    <row r="13" spans="1:8" ht="18">
      <c r="A13" s="66"/>
      <c r="B13" s="562" t="s">
        <v>1617</v>
      </c>
      <c r="C13" s="136"/>
      <c r="D13" s="136"/>
      <c r="E13" s="136"/>
      <c r="F13" s="136"/>
      <c r="G13" s="42"/>
      <c r="H13" s="34"/>
    </row>
    <row r="14" spans="1:8" ht="18">
      <c r="A14" s="66"/>
      <c r="B14" s="562" t="s">
        <v>1618</v>
      </c>
      <c r="C14" s="136"/>
      <c r="D14" s="136"/>
      <c r="E14" s="136"/>
      <c r="F14" s="136"/>
      <c r="G14" s="107" t="s">
        <v>1619</v>
      </c>
      <c r="H14" s="34"/>
    </row>
    <row r="15" spans="1:8">
      <c r="A15" s="60" t="s">
        <v>231</v>
      </c>
      <c r="B15" s="155"/>
      <c r="C15" s="155"/>
      <c r="D15" s="155"/>
      <c r="E15" s="155"/>
      <c r="F15" s="253"/>
      <c r="G15" s="114"/>
      <c r="H15" s="34"/>
    </row>
    <row r="16" spans="1:8">
      <c r="A16" s="60" t="s">
        <v>463</v>
      </c>
      <c r="B16" s="155"/>
      <c r="C16" s="155"/>
      <c r="D16" s="155"/>
      <c r="E16" s="155"/>
      <c r="F16" s="155"/>
      <c r="G16" s="114"/>
      <c r="H16" s="34"/>
    </row>
    <row r="17" spans="1:8">
      <c r="A17" s="60" t="s">
        <v>471</v>
      </c>
      <c r="B17" s="155"/>
      <c r="C17" s="155"/>
      <c r="D17" s="155"/>
      <c r="E17" s="155"/>
      <c r="F17" s="155"/>
      <c r="G17" s="114"/>
      <c r="H17" s="34"/>
    </row>
    <row r="18" spans="1:8">
      <c r="A18" s="60" t="s">
        <v>530</v>
      </c>
      <c r="B18" s="155"/>
      <c r="C18" s="155"/>
      <c r="D18" s="155"/>
      <c r="E18" s="155"/>
      <c r="F18" s="155"/>
      <c r="G18" s="114"/>
      <c r="H18" s="34"/>
    </row>
    <row r="19" spans="1:8">
      <c r="A19" s="60" t="s">
        <v>532</v>
      </c>
      <c r="B19" s="155"/>
      <c r="C19" s="155"/>
      <c r="D19" s="155"/>
      <c r="E19" s="155"/>
      <c r="F19" s="155"/>
      <c r="G19" s="114"/>
      <c r="H19" s="34"/>
    </row>
    <row r="20" spans="1:8">
      <c r="A20" s="60" t="s">
        <v>242</v>
      </c>
      <c r="B20" s="155"/>
      <c r="C20" s="155"/>
      <c r="D20" s="155"/>
      <c r="E20" s="155"/>
      <c r="F20" s="155"/>
      <c r="G20" s="114"/>
      <c r="H20" s="34"/>
    </row>
    <row r="21" spans="1:8">
      <c r="A21" s="60" t="s">
        <v>245</v>
      </c>
      <c r="B21" s="155"/>
      <c r="C21" s="155"/>
      <c r="D21" s="155"/>
      <c r="E21" s="155"/>
      <c r="F21" s="155"/>
      <c r="G21" s="114"/>
      <c r="H21" s="34"/>
    </row>
    <row r="22" spans="1:8">
      <c r="A22" s="60" t="s">
        <v>248</v>
      </c>
      <c r="B22" s="155"/>
      <c r="C22" s="155"/>
      <c r="D22" s="155"/>
      <c r="E22" s="155"/>
      <c r="F22" s="155"/>
      <c r="G22" s="114"/>
      <c r="H22" s="34"/>
    </row>
    <row r="23" spans="1:8">
      <c r="A23" s="60" t="s">
        <v>252</v>
      </c>
      <c r="B23" s="155"/>
      <c r="C23" s="155"/>
      <c r="D23" s="155"/>
      <c r="E23" s="155"/>
      <c r="F23" s="155"/>
      <c r="G23" s="114"/>
      <c r="H23" s="34"/>
    </row>
    <row r="24" spans="1:8">
      <c r="A24" s="60" t="s">
        <v>538</v>
      </c>
      <c r="B24" s="155"/>
      <c r="C24" s="155"/>
      <c r="D24" s="155"/>
      <c r="E24" s="155"/>
      <c r="F24" s="155"/>
      <c r="G24" s="114"/>
      <c r="H24" s="34"/>
    </row>
    <row r="25" spans="1:8">
      <c r="A25" s="60" t="s">
        <v>540</v>
      </c>
      <c r="B25" s="155"/>
      <c r="C25" s="155"/>
      <c r="D25" s="155"/>
      <c r="E25" s="155"/>
      <c r="F25" s="155"/>
      <c r="G25" s="114"/>
      <c r="H25" s="34"/>
    </row>
    <row r="26" spans="1:8">
      <c r="A26" s="66"/>
      <c r="B26" s="155"/>
      <c r="C26" s="155"/>
      <c r="D26" s="155"/>
      <c r="E26" s="155"/>
      <c r="F26" s="155"/>
      <c r="G26" s="114"/>
      <c r="H26" s="34"/>
    </row>
    <row r="27" spans="1:8" ht="18">
      <c r="A27" s="60" t="s">
        <v>542</v>
      </c>
      <c r="B27" s="562" t="s">
        <v>1620</v>
      </c>
      <c r="C27" s="136"/>
      <c r="D27" s="136"/>
      <c r="E27" s="136"/>
      <c r="F27" s="551">
        <f>SUM(F14:F26)</f>
        <v>0</v>
      </c>
      <c r="G27" s="107" t="s">
        <v>1621</v>
      </c>
      <c r="H27" s="34"/>
    </row>
    <row r="28" spans="1:8">
      <c r="A28" s="66"/>
      <c r="B28" s="136"/>
      <c r="C28" s="136"/>
      <c r="D28" s="136"/>
      <c r="E28" s="136"/>
      <c r="F28" s="551"/>
      <c r="G28" s="42"/>
      <c r="H28" s="34"/>
    </row>
    <row r="29" spans="1:8" ht="18">
      <c r="A29" s="66"/>
      <c r="B29" s="562" t="s">
        <v>1622</v>
      </c>
      <c r="C29" s="136"/>
      <c r="D29" s="136"/>
      <c r="E29" s="136"/>
      <c r="F29" s="136"/>
      <c r="G29" s="42"/>
      <c r="H29" s="34"/>
    </row>
    <row r="30" spans="1:8">
      <c r="A30" s="60" t="s">
        <v>544</v>
      </c>
      <c r="B30" s="155"/>
      <c r="C30" s="155"/>
      <c r="D30" s="155"/>
      <c r="E30" s="155"/>
      <c r="F30" s="155"/>
      <c r="G30" s="114"/>
      <c r="H30" s="34"/>
    </row>
    <row r="31" spans="1:8">
      <c r="A31" s="60" t="s">
        <v>546</v>
      </c>
      <c r="B31" s="155"/>
      <c r="C31" s="155"/>
      <c r="D31" s="155"/>
      <c r="E31" s="155"/>
      <c r="F31" s="253"/>
      <c r="G31" s="114"/>
      <c r="H31" s="34"/>
    </row>
    <row r="32" spans="1:8">
      <c r="A32" s="60" t="s">
        <v>547</v>
      </c>
      <c r="B32" s="155"/>
      <c r="C32" s="155"/>
      <c r="D32" s="155"/>
      <c r="E32" s="155"/>
      <c r="F32" s="157"/>
      <c r="G32" s="114"/>
      <c r="H32" s="34"/>
    </row>
    <row r="33" spans="1:8">
      <c r="A33" s="60" t="s">
        <v>548</v>
      </c>
      <c r="B33" s="155"/>
      <c r="C33" s="155"/>
      <c r="D33" s="155"/>
      <c r="E33" s="155"/>
      <c r="F33" s="157"/>
      <c r="G33" s="114"/>
      <c r="H33" s="34"/>
    </row>
    <row r="34" spans="1:8">
      <c r="A34" s="60" t="s">
        <v>549</v>
      </c>
      <c r="B34" s="155"/>
      <c r="C34" s="155"/>
      <c r="D34" s="155"/>
      <c r="E34" s="155"/>
      <c r="F34" s="157"/>
      <c r="G34" s="114"/>
      <c r="H34" s="34"/>
    </row>
    <row r="35" spans="1:8">
      <c r="A35" s="60" t="s">
        <v>550</v>
      </c>
      <c r="B35" s="155"/>
      <c r="C35" s="155"/>
      <c r="D35" s="155"/>
      <c r="E35" s="155"/>
      <c r="F35" s="157"/>
      <c r="G35" s="114"/>
      <c r="H35" s="34"/>
    </row>
    <row r="36" spans="1:8">
      <c r="A36" s="60" t="s">
        <v>551</v>
      </c>
      <c r="B36" s="155"/>
      <c r="C36" s="155"/>
      <c r="D36" s="155"/>
      <c r="E36" s="155"/>
      <c r="F36" s="157"/>
      <c r="G36" s="114"/>
      <c r="H36" s="34"/>
    </row>
    <row r="37" spans="1:8">
      <c r="A37" s="60" t="s">
        <v>552</v>
      </c>
      <c r="B37" s="155"/>
      <c r="C37" s="155"/>
      <c r="D37" s="155"/>
      <c r="E37" s="155"/>
      <c r="F37" s="157"/>
      <c r="G37" s="114"/>
      <c r="H37" s="34"/>
    </row>
    <row r="38" spans="1:8">
      <c r="A38" s="60" t="s">
        <v>553</v>
      </c>
      <c r="B38" s="155"/>
      <c r="C38" s="155"/>
      <c r="D38" s="155"/>
      <c r="E38" s="155"/>
      <c r="F38" s="157"/>
      <c r="G38" s="114"/>
      <c r="H38" s="34"/>
    </row>
    <row r="39" spans="1:8">
      <c r="A39" s="60" t="s">
        <v>554</v>
      </c>
      <c r="B39" s="155"/>
      <c r="C39" s="155"/>
      <c r="D39" s="155"/>
      <c r="E39" s="155"/>
      <c r="F39" s="157"/>
      <c r="G39" s="114"/>
      <c r="H39" s="34"/>
    </row>
    <row r="40" spans="1:8">
      <c r="A40" s="60" t="s">
        <v>555</v>
      </c>
      <c r="B40" s="136" t="s">
        <v>1623</v>
      </c>
      <c r="C40" s="155"/>
      <c r="D40" s="155"/>
      <c r="E40" s="155"/>
      <c r="F40" s="157"/>
      <c r="G40" s="563" t="s">
        <v>1621</v>
      </c>
      <c r="H40" s="34"/>
    </row>
    <row r="41" spans="1:8" ht="18">
      <c r="A41" s="60" t="s">
        <v>556</v>
      </c>
      <c r="B41" s="562" t="s">
        <v>1620</v>
      </c>
      <c r="C41" s="136"/>
      <c r="D41" s="136"/>
      <c r="E41" s="136"/>
      <c r="F41" s="551">
        <f>SUM(F30:F40)</f>
        <v>0</v>
      </c>
      <c r="G41" s="107" t="s">
        <v>1621</v>
      </c>
      <c r="H41" s="34"/>
    </row>
    <row r="42" spans="1:8">
      <c r="A42" s="547"/>
      <c r="B42" s="139"/>
      <c r="C42" s="139"/>
      <c r="D42" s="139"/>
      <c r="E42" s="139"/>
      <c r="F42" s="139"/>
      <c r="G42" s="261"/>
      <c r="H42" s="34"/>
    </row>
    <row r="43" spans="1:8">
      <c r="A43" s="41"/>
      <c r="B43" s="34"/>
      <c r="C43" s="34"/>
      <c r="D43" s="34"/>
      <c r="E43" s="34"/>
      <c r="F43" s="34"/>
      <c r="G43" s="42"/>
      <c r="H43" s="34"/>
    </row>
    <row r="44" spans="1:8">
      <c r="A44" s="548"/>
      <c r="B44" s="74" t="s">
        <v>1624</v>
      </c>
      <c r="C44" s="74"/>
      <c r="D44" s="74"/>
      <c r="E44" s="74"/>
      <c r="F44" s="74"/>
      <c r="G44" s="120"/>
      <c r="H44" s="34"/>
    </row>
    <row r="45" spans="1:8">
      <c r="A45" s="41"/>
      <c r="B45" s="34"/>
      <c r="C45" s="34"/>
      <c r="D45" s="34"/>
      <c r="E45" s="34"/>
      <c r="F45" s="34"/>
      <c r="G45" s="42"/>
      <c r="H45" s="34"/>
    </row>
    <row r="46" spans="1:8">
      <c r="A46" s="184"/>
      <c r="B46" s="139"/>
      <c r="C46" s="139"/>
      <c r="D46" s="139"/>
      <c r="E46" s="141"/>
      <c r="F46" s="141"/>
      <c r="G46" s="261"/>
      <c r="H46" s="34"/>
    </row>
    <row r="47" spans="1:8">
      <c r="A47" s="60" t="s">
        <v>489</v>
      </c>
      <c r="B47" s="63" t="s">
        <v>1625</v>
      </c>
      <c r="C47" s="34"/>
      <c r="D47" s="34"/>
      <c r="E47" s="136"/>
      <c r="F47" s="144" t="s">
        <v>1626</v>
      </c>
      <c r="G47" s="107" t="s">
        <v>1627</v>
      </c>
      <c r="H47" s="34"/>
    </row>
    <row r="48" spans="1:8">
      <c r="A48" s="60" t="s">
        <v>501</v>
      </c>
      <c r="B48" s="63" t="s">
        <v>226</v>
      </c>
      <c r="C48" s="34"/>
      <c r="D48" s="34"/>
      <c r="E48" s="136"/>
      <c r="F48" s="144" t="s">
        <v>227</v>
      </c>
      <c r="G48" s="107" t="s">
        <v>228</v>
      </c>
      <c r="H48" s="34"/>
    </row>
    <row r="49" spans="1:8">
      <c r="A49" s="66"/>
      <c r="B49" s="34"/>
      <c r="C49" s="34"/>
      <c r="D49" s="34"/>
      <c r="E49" s="136"/>
      <c r="F49" s="136"/>
      <c r="G49" s="42"/>
      <c r="H49" s="34"/>
    </row>
    <row r="50" spans="1:8">
      <c r="A50" s="184"/>
      <c r="B50" s="139"/>
      <c r="C50" s="139"/>
      <c r="D50" s="139"/>
      <c r="E50" s="141"/>
      <c r="F50" s="141"/>
      <c r="G50" s="261"/>
      <c r="H50" s="34"/>
    </row>
    <row r="51" spans="1:8">
      <c r="A51" s="60" t="s">
        <v>557</v>
      </c>
      <c r="B51" s="34" t="s">
        <v>1628</v>
      </c>
      <c r="C51" s="34"/>
      <c r="D51" s="34"/>
      <c r="E51" s="136"/>
      <c r="F51" s="559"/>
      <c r="G51" s="560"/>
      <c r="H51" s="266"/>
    </row>
    <row r="52" spans="1:8">
      <c r="A52" s="66"/>
      <c r="B52" s="34"/>
      <c r="C52" s="34"/>
      <c r="D52" s="34"/>
      <c r="E52" s="136"/>
      <c r="F52" s="136"/>
      <c r="G52" s="42"/>
      <c r="H52" s="34"/>
    </row>
    <row r="53" spans="1:8">
      <c r="A53" s="60" t="s">
        <v>696</v>
      </c>
      <c r="B53" s="34" t="s">
        <v>1629</v>
      </c>
      <c r="C53" s="34"/>
      <c r="D53" s="34"/>
      <c r="E53" s="136"/>
      <c r="F53" s="155"/>
      <c r="G53" s="114"/>
      <c r="H53" s="34"/>
    </row>
    <row r="54" spans="1:8">
      <c r="A54" s="60" t="s">
        <v>698</v>
      </c>
      <c r="B54" s="34" t="s">
        <v>1630</v>
      </c>
      <c r="C54" s="34"/>
      <c r="D54" s="34"/>
      <c r="E54" s="136"/>
      <c r="F54" s="155"/>
      <c r="G54" s="114"/>
      <c r="H54" s="34"/>
    </row>
    <row r="55" spans="1:8">
      <c r="A55" s="60" t="s">
        <v>700</v>
      </c>
      <c r="B55" s="34" t="s">
        <v>1631</v>
      </c>
      <c r="C55" s="34"/>
      <c r="D55" s="34"/>
      <c r="E55" s="136"/>
      <c r="F55" s="155"/>
      <c r="G55" s="114"/>
      <c r="H55" s="34"/>
    </row>
    <row r="56" spans="1:8">
      <c r="A56" s="60" t="s">
        <v>292</v>
      </c>
      <c r="B56" s="34" t="s">
        <v>1632</v>
      </c>
      <c r="C56" s="34"/>
      <c r="D56" s="34"/>
      <c r="E56" s="136"/>
      <c r="F56" s="141">
        <f>SUM(F53:F55)</f>
        <v>0</v>
      </c>
      <c r="G56" s="261">
        <f>SUM(G53:G55)</f>
        <v>0</v>
      </c>
      <c r="H56" s="34"/>
    </row>
    <row r="57" spans="1:8">
      <c r="A57" s="60" t="s">
        <v>883</v>
      </c>
      <c r="B57" s="34" t="s">
        <v>1633</v>
      </c>
      <c r="C57" s="34"/>
      <c r="D57" s="34"/>
      <c r="E57" s="136"/>
      <c r="F57" s="146"/>
      <c r="G57" s="564"/>
      <c r="H57" s="34"/>
    </row>
    <row r="58" spans="1:8">
      <c r="A58" s="60" t="s">
        <v>886</v>
      </c>
      <c r="B58" s="34" t="s">
        <v>1634</v>
      </c>
      <c r="C58" s="34"/>
      <c r="D58" s="34"/>
      <c r="E58" s="136"/>
      <c r="F58" s="155"/>
      <c r="G58" s="114"/>
      <c r="H58" s="34"/>
    </row>
    <row r="59" spans="1:8">
      <c r="A59" s="60" t="s">
        <v>889</v>
      </c>
      <c r="B59" s="34" t="s">
        <v>1635</v>
      </c>
      <c r="C59" s="34"/>
      <c r="D59" s="34"/>
      <c r="E59" s="136"/>
      <c r="F59" s="141">
        <f>SUM(F57:F58)</f>
        <v>0</v>
      </c>
      <c r="G59" s="261">
        <f>SUM(G57:G58)</f>
        <v>0</v>
      </c>
      <c r="H59" s="34"/>
    </row>
    <row r="60" spans="1:8" ht="15.75" thickBot="1">
      <c r="A60" s="257" t="s">
        <v>893</v>
      </c>
      <c r="B60" s="70" t="s">
        <v>1636</v>
      </c>
      <c r="C60" s="70"/>
      <c r="D60" s="70"/>
      <c r="E60" s="258"/>
      <c r="F60" s="478">
        <f>F51+F56-F59</f>
        <v>0</v>
      </c>
      <c r="G60" s="479">
        <f>G51+G56-G59</f>
        <v>0</v>
      </c>
      <c r="H60" s="34"/>
    </row>
    <row r="61" spans="1:8">
      <c r="A61" s="74"/>
      <c r="B61" s="74"/>
      <c r="C61" s="74"/>
      <c r="D61" s="74"/>
      <c r="E61" s="74"/>
      <c r="F61" s="74"/>
      <c r="G61" s="130" t="s">
        <v>595</v>
      </c>
      <c r="H61" s="34"/>
    </row>
    <row r="62" spans="1:8">
      <c r="A62" s="101" t="s">
        <v>310</v>
      </c>
      <c r="B62" s="101"/>
      <c r="C62" s="101"/>
      <c r="D62" s="101"/>
      <c r="E62" s="101"/>
      <c r="F62" s="101"/>
      <c r="G62" s="101"/>
      <c r="H62" s="34"/>
    </row>
    <row r="63" spans="1:8">
      <c r="A63" s="34"/>
    </row>
    <row r="64" spans="1:8">
      <c r="A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row r="79" spans="1:1">
      <c r="A79" s="34"/>
    </row>
    <row r="80" spans="1:1">
      <c r="A80" s="34"/>
    </row>
    <row r="81" spans="1:1">
      <c r="A81" s="34"/>
    </row>
  </sheetData>
  <printOptions horizontalCentered="1"/>
  <pageMargins left="0.5" right="0.5" top="0.5" bottom="0.5" header="0.5" footer="0.5"/>
  <pageSetup scale="6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40</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04"/>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41</v>
      </c>
      <c r="B52" s="101"/>
      <c r="C52" s="101"/>
      <c r="D52" s="101"/>
      <c r="E52" s="101"/>
      <c r="F52" s="101"/>
      <c r="G52" s="101"/>
      <c r="H52" s="101"/>
      <c r="I52" s="101"/>
      <c r="J52" s="101"/>
      <c r="K52" s="34"/>
    </row>
    <row r="53" spans="1:11" ht="15.75" thickBot="1">
      <c r="A53" s="34"/>
    </row>
    <row r="54" spans="1:11">
      <c r="A54" s="236"/>
      <c r="B54" s="131"/>
      <c r="C54" s="131"/>
      <c r="D54" s="131"/>
      <c r="E54" s="131"/>
      <c r="F54" s="131"/>
      <c r="G54" s="131"/>
      <c r="H54" s="131"/>
      <c r="I54" s="131"/>
      <c r="J54" s="237"/>
    </row>
    <row r="55" spans="1:11" ht="18">
      <c r="A55" s="497"/>
      <c r="B55" s="129"/>
      <c r="C55" s="129"/>
      <c r="D55" s="129"/>
      <c r="E55" s="129"/>
      <c r="F55" s="129"/>
      <c r="G55" s="129"/>
      <c r="H55" s="129"/>
      <c r="I55" s="129"/>
      <c r="J55" s="238"/>
    </row>
    <row r="56" spans="1:11" ht="18">
      <c r="A56" s="497"/>
      <c r="B56" s="129"/>
      <c r="C56" s="129"/>
      <c r="D56" s="129"/>
      <c r="E56" s="129"/>
      <c r="F56" s="129"/>
      <c r="G56" s="129"/>
      <c r="H56" s="129"/>
      <c r="I56" s="129"/>
      <c r="J56" s="238"/>
    </row>
    <row r="57" spans="1:11" ht="18">
      <c r="A57" s="497"/>
      <c r="B57" s="129"/>
      <c r="C57" s="129"/>
      <c r="D57" s="129"/>
      <c r="E57" s="129"/>
      <c r="F57" s="129"/>
      <c r="G57" s="129"/>
      <c r="H57" s="129"/>
      <c r="I57" s="129"/>
      <c r="J57" s="238"/>
    </row>
    <row r="58" spans="1:11">
      <c r="A58" s="122"/>
      <c r="B58" s="2"/>
      <c r="C58" s="2"/>
      <c r="D58" s="2"/>
      <c r="E58" s="2"/>
      <c r="F58" s="2"/>
      <c r="G58" s="2"/>
      <c r="H58" s="2"/>
      <c r="I58" s="2"/>
      <c r="J58" s="240"/>
    </row>
    <row r="59" spans="1:11">
      <c r="A59" s="122"/>
      <c r="B59" s="2"/>
      <c r="C59" s="2"/>
      <c r="D59" s="2"/>
      <c r="E59" s="2"/>
      <c r="F59" s="2"/>
      <c r="G59" s="2"/>
      <c r="H59" s="2"/>
      <c r="I59" s="2"/>
      <c r="J59" s="240"/>
    </row>
    <row r="60" spans="1:11">
      <c r="A60" s="122"/>
      <c r="B60" s="2"/>
      <c r="C60" s="2"/>
      <c r="D60" s="2"/>
      <c r="E60" s="2"/>
      <c r="F60" s="2"/>
      <c r="G60" s="2"/>
      <c r="H60" s="2"/>
      <c r="I60" s="2"/>
      <c r="J60" s="240"/>
    </row>
    <row r="61" spans="1:11">
      <c r="A61" s="122"/>
      <c r="B61" s="2"/>
      <c r="C61" s="2"/>
      <c r="D61" s="2"/>
      <c r="E61" s="2"/>
      <c r="F61" s="2"/>
      <c r="G61" s="2"/>
      <c r="H61" s="2"/>
      <c r="I61" s="2"/>
      <c r="J61" s="240"/>
    </row>
    <row r="62" spans="1:11">
      <c r="A62" s="122"/>
      <c r="B62" s="2"/>
      <c r="C62" s="2"/>
      <c r="D62" s="2"/>
      <c r="E62" s="2"/>
      <c r="F62" s="2"/>
      <c r="G62" s="2"/>
      <c r="H62" s="2"/>
      <c r="I62" s="2"/>
      <c r="J62" s="240"/>
    </row>
    <row r="63" spans="1:11">
      <c r="A63" s="122"/>
      <c r="B63" s="2"/>
      <c r="C63" s="2"/>
      <c r="D63" s="2"/>
      <c r="E63" s="2"/>
      <c r="F63" s="2"/>
      <c r="G63" s="2"/>
      <c r="H63" s="2"/>
      <c r="I63" s="2"/>
      <c r="J63" s="240"/>
    </row>
    <row r="64" spans="1:11">
      <c r="A64" s="122"/>
      <c r="B64" s="2"/>
      <c r="C64" s="2"/>
      <c r="D64" s="2"/>
      <c r="E64" s="2"/>
      <c r="F64" s="129"/>
      <c r="G64" s="129"/>
      <c r="H64" s="129"/>
      <c r="I64" s="129"/>
      <c r="J64" s="238"/>
    </row>
    <row r="65" spans="1:10">
      <c r="A65" s="122"/>
      <c r="B65" s="2"/>
      <c r="C65" s="2"/>
      <c r="D65" s="2"/>
      <c r="E65" s="2"/>
      <c r="F65" s="2"/>
      <c r="G65" s="2"/>
      <c r="H65" s="2"/>
      <c r="I65" s="2"/>
      <c r="J65" s="240"/>
    </row>
    <row r="66" spans="1:10">
      <c r="A66" s="122"/>
      <c r="B66" s="2"/>
      <c r="C66" s="2"/>
      <c r="D66" s="2"/>
      <c r="E66" s="34"/>
      <c r="F66" s="2"/>
      <c r="G66" s="2"/>
      <c r="H66" s="2"/>
      <c r="I66" s="2"/>
      <c r="J66" s="42"/>
    </row>
    <row r="67" spans="1:10">
      <c r="A67" s="122"/>
      <c r="B67" s="284"/>
      <c r="C67" s="2"/>
      <c r="D67" s="2"/>
      <c r="E67" s="2"/>
      <c r="F67" s="2"/>
      <c r="G67" s="2"/>
      <c r="H67" s="2"/>
      <c r="I67" s="2"/>
      <c r="J67" s="240"/>
    </row>
    <row r="68" spans="1:10">
      <c r="A68" s="122"/>
      <c r="B68" s="2"/>
      <c r="C68" s="2"/>
      <c r="D68" s="2"/>
      <c r="E68" s="2"/>
      <c r="F68" s="2"/>
      <c r="G68" s="2"/>
      <c r="H68" s="2"/>
      <c r="I68" s="2"/>
      <c r="J68" s="240"/>
    </row>
    <row r="69" spans="1:10">
      <c r="A69" s="122"/>
      <c r="B69" s="123"/>
      <c r="C69" s="436"/>
      <c r="D69" s="436"/>
      <c r="E69" s="375"/>
      <c r="F69" s="436"/>
      <c r="G69" s="436"/>
      <c r="H69" s="436"/>
      <c r="I69" s="436"/>
      <c r="J69" s="498"/>
    </row>
    <row r="70" spans="1:10">
      <c r="A70" s="122"/>
      <c r="B70" s="123"/>
      <c r="C70" s="123"/>
      <c r="D70" s="123"/>
      <c r="E70" s="2"/>
      <c r="F70" s="123"/>
      <c r="G70" s="123"/>
      <c r="H70" s="123"/>
      <c r="I70" s="123"/>
      <c r="J70" s="245"/>
    </row>
    <row r="71" spans="1:10">
      <c r="A71" s="122"/>
      <c r="B71" s="123"/>
      <c r="C71" s="123"/>
      <c r="D71" s="123"/>
      <c r="E71" s="2"/>
      <c r="F71" s="123"/>
      <c r="G71" s="123"/>
      <c r="H71" s="123"/>
      <c r="I71" s="123"/>
      <c r="J71" s="245"/>
    </row>
    <row r="72" spans="1:10">
      <c r="A72" s="122"/>
      <c r="B72" s="123"/>
      <c r="C72" s="123"/>
      <c r="D72" s="123"/>
      <c r="E72" s="2"/>
      <c r="F72" s="123"/>
      <c r="G72" s="123"/>
      <c r="H72" s="123"/>
      <c r="I72" s="123"/>
      <c r="J72" s="245"/>
    </row>
    <row r="73" spans="1:10">
      <c r="A73" s="122"/>
      <c r="B73" s="123"/>
      <c r="C73" s="123"/>
      <c r="D73" s="123"/>
      <c r="E73" s="2"/>
      <c r="F73" s="123"/>
      <c r="G73" s="123"/>
      <c r="H73" s="123"/>
      <c r="I73" s="123"/>
      <c r="J73" s="245"/>
    </row>
    <row r="74" spans="1:10">
      <c r="A74" s="122"/>
      <c r="B74" s="123"/>
      <c r="C74" s="123"/>
      <c r="D74" s="123"/>
      <c r="E74" s="2"/>
      <c r="F74" s="123"/>
      <c r="G74" s="123"/>
      <c r="H74" s="123"/>
      <c r="I74" s="123"/>
      <c r="J74" s="245"/>
    </row>
    <row r="75" spans="1:10">
      <c r="A75" s="122"/>
      <c r="B75" s="123"/>
      <c r="C75" s="123"/>
      <c r="D75" s="123"/>
      <c r="E75" s="2"/>
      <c r="F75" s="123"/>
      <c r="G75" s="123"/>
      <c r="H75" s="123"/>
      <c r="I75" s="123"/>
      <c r="J75" s="245"/>
    </row>
    <row r="76" spans="1:10">
      <c r="A76" s="122"/>
      <c r="B76" s="123"/>
      <c r="C76" s="123"/>
      <c r="D76" s="123"/>
      <c r="E76" s="2"/>
      <c r="F76" s="123"/>
      <c r="G76" s="123"/>
      <c r="H76" s="123"/>
      <c r="I76" s="123"/>
      <c r="J76" s="245"/>
    </row>
    <row r="77" spans="1:10" ht="18">
      <c r="A77" s="497" t="s">
        <v>1397</v>
      </c>
      <c r="B77" s="499"/>
      <c r="C77" s="499"/>
      <c r="D77" s="499"/>
      <c r="E77" s="1"/>
      <c r="F77" s="499"/>
      <c r="G77" s="499"/>
      <c r="H77" s="499"/>
      <c r="I77" s="499"/>
      <c r="J77" s="500"/>
    </row>
    <row r="78" spans="1:10">
      <c r="A78" s="122"/>
      <c r="B78" s="123"/>
      <c r="C78" s="123"/>
      <c r="D78" s="123"/>
      <c r="E78" s="2"/>
      <c r="F78" s="123"/>
      <c r="G78" s="123"/>
      <c r="H78" s="123"/>
      <c r="I78" s="123"/>
      <c r="J78" s="245"/>
    </row>
    <row r="79" spans="1:10">
      <c r="A79" s="122"/>
      <c r="B79" s="123"/>
      <c r="C79" s="123"/>
      <c r="D79" s="123"/>
      <c r="E79" s="2"/>
      <c r="F79" s="123"/>
      <c r="G79" s="123"/>
      <c r="H79" s="123"/>
      <c r="I79" s="123"/>
      <c r="J79" s="245"/>
    </row>
    <row r="80" spans="1:10">
      <c r="A80" s="122"/>
      <c r="B80" s="123"/>
      <c r="C80" s="123"/>
      <c r="D80" s="123"/>
      <c r="E80" s="2"/>
      <c r="F80" s="123"/>
      <c r="G80" s="123"/>
      <c r="H80" s="123"/>
      <c r="I80" s="123"/>
      <c r="J80" s="245"/>
    </row>
    <row r="81" spans="1:10">
      <c r="A81" s="122"/>
      <c r="B81" s="123"/>
      <c r="C81" s="123"/>
      <c r="D81" s="123"/>
      <c r="E81" s="2"/>
      <c r="F81" s="123"/>
      <c r="G81" s="123"/>
      <c r="H81" s="123"/>
      <c r="I81" s="123"/>
      <c r="J81" s="245"/>
    </row>
    <row r="82" spans="1:10">
      <c r="A82" s="122"/>
      <c r="B82" s="123"/>
      <c r="C82" s="123"/>
      <c r="D82" s="123"/>
      <c r="E82" s="2"/>
      <c r="F82" s="123"/>
      <c r="G82" s="123"/>
      <c r="H82" s="123"/>
      <c r="I82" s="123"/>
      <c r="J82" s="245"/>
    </row>
    <row r="83" spans="1:10">
      <c r="A83" s="122"/>
      <c r="B83" s="123"/>
      <c r="C83" s="123"/>
      <c r="D83" s="123"/>
      <c r="E83" s="2"/>
      <c r="F83" s="123"/>
      <c r="G83" s="123"/>
      <c r="H83" s="123"/>
      <c r="I83" s="123"/>
      <c r="J83" s="245"/>
    </row>
    <row r="84" spans="1:10">
      <c r="A84" s="122"/>
      <c r="B84" s="123"/>
      <c r="C84" s="123"/>
      <c r="D84" s="123"/>
      <c r="E84" s="2"/>
      <c r="F84" s="123"/>
      <c r="G84" s="123"/>
      <c r="H84" s="123"/>
      <c r="I84" s="123"/>
      <c r="J84" s="245"/>
    </row>
    <row r="85" spans="1:10">
      <c r="A85" s="122"/>
      <c r="B85" s="123"/>
      <c r="C85" s="123"/>
      <c r="D85" s="123"/>
      <c r="E85" s="2"/>
      <c r="F85" s="123"/>
      <c r="G85" s="123"/>
      <c r="H85" s="123"/>
      <c r="I85" s="123"/>
      <c r="J85" s="245"/>
    </row>
    <row r="86" spans="1:10">
      <c r="A86" s="122"/>
      <c r="B86" s="123"/>
      <c r="C86" s="123"/>
      <c r="D86" s="123"/>
      <c r="E86" s="2"/>
      <c r="F86" s="123"/>
      <c r="G86" s="123"/>
      <c r="H86" s="123"/>
      <c r="I86" s="123"/>
      <c r="J86" s="245"/>
    </row>
    <row r="87" spans="1:10">
      <c r="A87" s="122"/>
      <c r="B87" s="123"/>
      <c r="C87" s="123"/>
      <c r="D87" s="123"/>
      <c r="E87" s="2"/>
      <c r="F87" s="123"/>
      <c r="G87" s="123"/>
      <c r="H87" s="123"/>
      <c r="I87" s="123"/>
      <c r="J87" s="245"/>
    </row>
    <row r="88" spans="1:10">
      <c r="A88" s="122"/>
      <c r="B88" s="123"/>
      <c r="C88" s="123"/>
      <c r="D88" s="123"/>
      <c r="E88" s="2"/>
      <c r="F88" s="123"/>
      <c r="G88" s="123"/>
      <c r="H88" s="123"/>
      <c r="I88" s="123"/>
      <c r="J88" s="245"/>
    </row>
    <row r="89" spans="1:10">
      <c r="A89" s="122"/>
      <c r="B89" s="123"/>
      <c r="C89" s="123"/>
      <c r="D89" s="123"/>
      <c r="E89" s="2"/>
      <c r="F89" s="123"/>
      <c r="G89" s="123"/>
      <c r="H89" s="123"/>
      <c r="I89" s="123"/>
      <c r="J89" s="245"/>
    </row>
    <row r="90" spans="1:10">
      <c r="A90" s="122"/>
      <c r="B90" s="123"/>
      <c r="C90" s="123"/>
      <c r="D90" s="123"/>
      <c r="E90" s="2"/>
      <c r="F90" s="123"/>
      <c r="G90" s="123"/>
      <c r="H90" s="123"/>
      <c r="I90" s="123"/>
      <c r="J90" s="245"/>
    </row>
    <row r="91" spans="1:10">
      <c r="A91" s="122"/>
      <c r="B91" s="123"/>
      <c r="C91" s="123"/>
      <c r="D91" s="123"/>
      <c r="E91" s="2"/>
      <c r="F91" s="123"/>
      <c r="G91" s="123"/>
      <c r="H91" s="123"/>
      <c r="I91" s="123"/>
      <c r="J91" s="245"/>
    </row>
    <row r="92" spans="1:10">
      <c r="A92" s="122"/>
      <c r="B92" s="123"/>
      <c r="C92" s="123"/>
      <c r="D92" s="123"/>
      <c r="E92" s="2"/>
      <c r="F92" s="123"/>
      <c r="G92" s="123"/>
      <c r="H92" s="123"/>
      <c r="I92" s="123"/>
      <c r="J92" s="245"/>
    </row>
    <row r="93" spans="1:10">
      <c r="A93" s="122"/>
      <c r="B93" s="123"/>
      <c r="C93" s="123"/>
      <c r="D93" s="123"/>
      <c r="E93" s="2"/>
      <c r="F93" s="123"/>
      <c r="G93" s="123"/>
      <c r="H93" s="123"/>
      <c r="I93" s="123"/>
      <c r="J93" s="245"/>
    </row>
    <row r="94" spans="1:10">
      <c r="A94" s="122"/>
      <c r="B94" s="123"/>
      <c r="C94" s="123"/>
      <c r="D94" s="123"/>
      <c r="E94" s="2"/>
      <c r="F94" s="123"/>
      <c r="G94" s="123"/>
      <c r="H94" s="123"/>
      <c r="I94" s="123"/>
      <c r="J94" s="245"/>
    </row>
    <row r="95" spans="1:10">
      <c r="A95" s="122"/>
      <c r="B95" s="123"/>
      <c r="C95" s="123"/>
      <c r="D95" s="123"/>
      <c r="E95" s="2"/>
      <c r="F95" s="123"/>
      <c r="G95" s="123"/>
      <c r="H95" s="123"/>
      <c r="I95" s="123"/>
      <c r="J95" s="245"/>
    </row>
    <row r="96" spans="1:10">
      <c r="A96" s="122"/>
      <c r="B96" s="123"/>
      <c r="C96" s="123"/>
      <c r="D96" s="123"/>
      <c r="E96" s="2"/>
      <c r="F96" s="123"/>
      <c r="G96" s="123"/>
      <c r="H96" s="123"/>
      <c r="I96" s="123"/>
      <c r="J96" s="245"/>
    </row>
    <row r="97" spans="1:10">
      <c r="A97" s="122"/>
      <c r="B97" s="123"/>
      <c r="C97" s="123"/>
      <c r="D97" s="123"/>
      <c r="E97" s="2"/>
      <c r="F97" s="123"/>
      <c r="G97" s="123"/>
      <c r="H97" s="123"/>
      <c r="I97" s="123"/>
      <c r="J97" s="245"/>
    </row>
    <row r="98" spans="1:10">
      <c r="A98" s="122"/>
      <c r="B98" s="123"/>
      <c r="C98" s="123"/>
      <c r="D98" s="123"/>
      <c r="E98" s="2"/>
      <c r="F98" s="123"/>
      <c r="G98" s="123"/>
      <c r="H98" s="123"/>
      <c r="I98" s="123"/>
      <c r="J98" s="245"/>
    </row>
    <row r="99" spans="1:10">
      <c r="A99" s="122"/>
      <c r="B99" s="123"/>
      <c r="C99" s="123"/>
      <c r="D99" s="123"/>
      <c r="E99" s="2"/>
      <c r="F99" s="123"/>
      <c r="G99" s="123"/>
      <c r="H99" s="123"/>
      <c r="I99" s="123"/>
      <c r="J99" s="245"/>
    </row>
    <row r="100" spans="1:10">
      <c r="A100" s="122"/>
      <c r="B100" s="123"/>
      <c r="C100" s="123"/>
      <c r="D100" s="123"/>
      <c r="E100" s="2"/>
      <c r="F100" s="123"/>
      <c r="G100" s="123"/>
      <c r="H100" s="123"/>
      <c r="I100" s="123"/>
      <c r="J100" s="245"/>
    </row>
    <row r="101" spans="1:10" ht="15.75" thickBot="1">
      <c r="A101" s="275"/>
      <c r="B101" s="276"/>
      <c r="C101" s="501"/>
      <c r="D101" s="501"/>
      <c r="E101" s="501"/>
      <c r="F101" s="501"/>
      <c r="G101" s="501"/>
      <c r="H101" s="501"/>
      <c r="I101" s="501"/>
      <c r="J101" s="502"/>
    </row>
    <row r="102" spans="1:10">
      <c r="A102" s="129"/>
      <c r="B102" s="2"/>
      <c r="C102" s="2"/>
      <c r="D102" s="2"/>
      <c r="E102" s="2"/>
      <c r="F102" s="2"/>
      <c r="G102" s="2"/>
      <c r="H102" s="2"/>
      <c r="I102" s="2"/>
      <c r="J102" s="300" t="s">
        <v>623</v>
      </c>
    </row>
    <row r="103" spans="1:10">
      <c r="A103" s="34"/>
      <c r="B103" s="34"/>
      <c r="C103" s="266"/>
      <c r="D103" s="266"/>
      <c r="E103" s="34"/>
      <c r="F103" s="34"/>
      <c r="G103" s="34"/>
      <c r="H103" s="34"/>
      <c r="I103" s="34"/>
      <c r="J103" s="34"/>
    </row>
    <row r="104" spans="1:10">
      <c r="A104" s="101">
        <v>42</v>
      </c>
      <c r="B104" s="101"/>
      <c r="C104" s="101"/>
      <c r="D104" s="101"/>
      <c r="E104" s="101"/>
      <c r="F104" s="101"/>
      <c r="G104" s="101"/>
      <c r="H104" s="101"/>
      <c r="I104" s="101"/>
      <c r="J104" s="101"/>
    </row>
  </sheetData>
  <pageMargins left="0.5" right="0.5" top="0.5" bottom="0.5" header="0.5" footer="0.5"/>
  <pageSetup scale="67" fitToHeight="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8"/>
  <sheetViews>
    <sheetView showGridLines="0" defaultGridColor="0" topLeftCell="A52" colorId="22" zoomScale="75" zoomScaleNormal="75" workbookViewId="0">
      <selection activeCell="E22" sqref="E22"/>
    </sheetView>
  </sheetViews>
  <sheetFormatPr defaultColWidth="9.77734375" defaultRowHeight="15"/>
  <cols>
    <col min="1" max="1" width="4.77734375" customWidth="1"/>
    <col min="2" max="2" width="60.77734375" customWidth="1"/>
    <col min="3" max="3" width="15.77734375" customWidth="1"/>
    <col min="4" max="4" width="6.77734375" customWidth="1"/>
    <col min="5" max="7" width="12.77734375" customWidth="1"/>
    <col min="8" max="8" width="27.77734375" customWidth="1"/>
  </cols>
  <sheetData>
    <row r="1" spans="1:15" ht="15.75" thickBot="1">
      <c r="A1" s="33" t="str">
        <f>'Data Sheet'!A56</f>
        <v>Annual Report of Frontier Telephone of Rochester, Inc.                                                                                                       For the period ending December 31, 2015</v>
      </c>
      <c r="B1" s="34"/>
      <c r="C1" s="34"/>
      <c r="D1" s="34"/>
      <c r="E1" s="34"/>
      <c r="F1" s="34"/>
      <c r="G1" s="34"/>
      <c r="H1" s="34"/>
      <c r="I1" s="34"/>
      <c r="J1" s="34"/>
      <c r="K1" s="34"/>
      <c r="L1" s="34"/>
      <c r="M1" s="34"/>
      <c r="N1" s="34"/>
      <c r="O1" s="34"/>
    </row>
    <row r="2" spans="1:15">
      <c r="A2" s="35"/>
      <c r="B2" s="511"/>
      <c r="C2" s="511"/>
      <c r="D2" s="511"/>
      <c r="E2" s="511"/>
      <c r="F2" s="511"/>
      <c r="G2" s="511"/>
      <c r="H2" s="512"/>
      <c r="I2" s="34"/>
      <c r="J2" s="34"/>
      <c r="K2" s="34"/>
      <c r="L2" s="34"/>
      <c r="M2" s="34"/>
      <c r="N2" s="34"/>
      <c r="O2" s="34"/>
    </row>
    <row r="3" spans="1:15" ht="15.75">
      <c r="A3" s="548"/>
      <c r="B3" s="134" t="s">
        <v>1637</v>
      </c>
      <c r="C3" s="74"/>
      <c r="D3" s="74"/>
      <c r="E3" s="74"/>
      <c r="F3" s="74"/>
      <c r="G3" s="74"/>
      <c r="H3" s="120"/>
      <c r="I3" s="34"/>
      <c r="J3" s="34"/>
      <c r="K3" s="34"/>
      <c r="L3" s="34"/>
      <c r="M3" s="34"/>
      <c r="N3" s="34"/>
      <c r="O3" s="34"/>
    </row>
    <row r="4" spans="1:15" ht="15.75">
      <c r="A4" s="548"/>
      <c r="B4" s="134"/>
      <c r="C4" s="74"/>
      <c r="D4" s="74"/>
      <c r="E4" s="74"/>
      <c r="F4" s="74"/>
      <c r="G4" s="74"/>
      <c r="H4" s="120"/>
      <c r="I4" s="34"/>
      <c r="J4" s="34"/>
      <c r="K4" s="34"/>
      <c r="L4" s="34"/>
      <c r="M4" s="34"/>
      <c r="N4" s="34"/>
      <c r="O4" s="34"/>
    </row>
    <row r="5" spans="1:15">
      <c r="A5" s="574" t="s">
        <v>336</v>
      </c>
      <c r="B5" s="34" t="s">
        <v>1638</v>
      </c>
      <c r="C5" s="34"/>
      <c r="D5" s="34"/>
      <c r="E5" s="34"/>
      <c r="F5" s="34"/>
      <c r="G5" s="34"/>
      <c r="H5" s="42"/>
      <c r="I5" s="34"/>
      <c r="J5" s="34"/>
      <c r="K5" s="34"/>
      <c r="L5" s="34"/>
      <c r="M5" s="34"/>
      <c r="N5" s="34"/>
      <c r="O5" s="34"/>
    </row>
    <row r="6" spans="1:15">
      <c r="A6" s="41"/>
      <c r="B6" s="34" t="s">
        <v>1639</v>
      </c>
      <c r="C6" s="34"/>
      <c r="D6" s="34"/>
      <c r="E6" s="34"/>
      <c r="F6" s="34"/>
      <c r="G6" s="34"/>
      <c r="H6" s="42"/>
      <c r="I6" s="34"/>
      <c r="J6" s="34"/>
      <c r="K6" s="34"/>
      <c r="L6" s="34"/>
      <c r="M6" s="34"/>
      <c r="N6" s="34"/>
      <c r="O6" s="34"/>
    </row>
    <row r="7" spans="1:15">
      <c r="A7" s="41"/>
      <c r="B7" s="34"/>
      <c r="C7" s="34"/>
      <c r="D7" s="34"/>
      <c r="E7" s="34"/>
      <c r="F7" s="34"/>
      <c r="G7" s="34"/>
      <c r="H7" s="42"/>
      <c r="I7" s="34"/>
      <c r="J7" s="34"/>
      <c r="K7" s="34"/>
      <c r="L7" s="34"/>
      <c r="M7" s="34"/>
      <c r="N7" s="34"/>
      <c r="O7" s="34"/>
    </row>
    <row r="8" spans="1:15">
      <c r="A8" s="574" t="s">
        <v>350</v>
      </c>
      <c r="B8" s="34" t="s">
        <v>1640</v>
      </c>
      <c r="C8" s="34"/>
      <c r="D8" s="34"/>
      <c r="E8" s="34"/>
      <c r="F8" s="34"/>
      <c r="G8" s="34"/>
      <c r="H8" s="42"/>
      <c r="I8" s="34"/>
      <c r="J8" s="34"/>
      <c r="K8" s="34"/>
      <c r="L8" s="34"/>
      <c r="M8" s="34"/>
      <c r="N8" s="34"/>
      <c r="O8" s="34"/>
    </row>
    <row r="9" spans="1:15">
      <c r="A9" s="41"/>
      <c r="B9" s="34" t="s">
        <v>1641</v>
      </c>
      <c r="C9" s="34"/>
      <c r="D9" s="34"/>
      <c r="E9" s="34"/>
      <c r="F9" s="34"/>
      <c r="G9" s="34"/>
      <c r="H9" s="42"/>
      <c r="I9" s="34"/>
      <c r="J9" s="34"/>
      <c r="K9" s="34"/>
      <c r="L9" s="34"/>
      <c r="M9" s="34"/>
      <c r="N9" s="34"/>
      <c r="O9" s="34"/>
    </row>
    <row r="10" spans="1:15">
      <c r="A10" s="41"/>
      <c r="B10" s="34"/>
      <c r="C10" s="34"/>
      <c r="D10" s="34"/>
      <c r="E10" s="34"/>
      <c r="F10" s="34"/>
      <c r="G10" s="34"/>
      <c r="H10" s="42"/>
      <c r="I10" s="34"/>
      <c r="J10" s="34"/>
      <c r="K10" s="34"/>
      <c r="L10" s="34"/>
      <c r="M10" s="34"/>
      <c r="N10" s="34"/>
      <c r="O10" s="34"/>
    </row>
    <row r="11" spans="1:15">
      <c r="A11" s="184"/>
      <c r="B11" s="141"/>
      <c r="C11" s="142" t="s">
        <v>812</v>
      </c>
      <c r="D11" s="141"/>
      <c r="E11" s="142" t="s">
        <v>1027</v>
      </c>
      <c r="F11" s="142" t="s">
        <v>1027</v>
      </c>
      <c r="G11" s="142" t="s">
        <v>663</v>
      </c>
      <c r="H11" s="143" t="s">
        <v>812</v>
      </c>
      <c r="I11" s="34"/>
      <c r="J11" s="34"/>
      <c r="K11" s="34"/>
      <c r="L11" s="34"/>
      <c r="M11" s="34"/>
      <c r="N11" s="34"/>
      <c r="O11" s="34"/>
    </row>
    <row r="12" spans="1:15">
      <c r="A12" s="60" t="s">
        <v>489</v>
      </c>
      <c r="B12" s="144" t="s">
        <v>1642</v>
      </c>
      <c r="C12" s="144" t="s">
        <v>1290</v>
      </c>
      <c r="D12" s="144" t="s">
        <v>1643</v>
      </c>
      <c r="E12" s="144" t="s">
        <v>506</v>
      </c>
      <c r="F12" s="144" t="s">
        <v>506</v>
      </c>
      <c r="G12" s="144" t="s">
        <v>1644</v>
      </c>
      <c r="H12" s="107" t="s">
        <v>814</v>
      </c>
      <c r="I12" s="34"/>
      <c r="J12" s="34"/>
      <c r="K12" s="34"/>
      <c r="L12" s="34"/>
      <c r="M12" s="34"/>
      <c r="N12" s="34"/>
      <c r="O12" s="34"/>
    </row>
    <row r="13" spans="1:15">
      <c r="A13" s="60" t="s">
        <v>501</v>
      </c>
      <c r="B13" s="136"/>
      <c r="C13" s="144" t="s">
        <v>1441</v>
      </c>
      <c r="D13" s="144" t="s">
        <v>1645</v>
      </c>
      <c r="E13" s="144" t="s">
        <v>1646</v>
      </c>
      <c r="F13" s="144" t="s">
        <v>1647</v>
      </c>
      <c r="G13" s="144" t="s">
        <v>1648</v>
      </c>
      <c r="H13" s="107" t="s">
        <v>506</v>
      </c>
      <c r="I13" s="34"/>
      <c r="J13" s="34"/>
      <c r="K13" s="34"/>
      <c r="L13" s="34"/>
      <c r="M13" s="34"/>
      <c r="N13" s="34"/>
      <c r="O13" s="34"/>
    </row>
    <row r="14" spans="1:15">
      <c r="A14" s="66"/>
      <c r="B14" s="144" t="s">
        <v>226</v>
      </c>
      <c r="C14" s="144" t="s">
        <v>227</v>
      </c>
      <c r="D14" s="144" t="s">
        <v>228</v>
      </c>
      <c r="E14" s="144" t="s">
        <v>515</v>
      </c>
      <c r="F14" s="144" t="s">
        <v>516</v>
      </c>
      <c r="G14" s="144" t="s">
        <v>517</v>
      </c>
      <c r="H14" s="107" t="s">
        <v>518</v>
      </c>
      <c r="I14" s="34"/>
      <c r="J14" s="34"/>
      <c r="K14" s="34"/>
      <c r="L14" s="34"/>
      <c r="M14" s="34"/>
      <c r="N14" s="34"/>
      <c r="O14" s="34"/>
    </row>
    <row r="15" spans="1:15" ht="15.75">
      <c r="A15" s="184"/>
      <c r="B15" s="575" t="s">
        <v>1649</v>
      </c>
      <c r="C15" s="141"/>
      <c r="D15" s="141"/>
      <c r="E15" s="141"/>
      <c r="F15" s="141"/>
      <c r="G15" s="141"/>
      <c r="H15" s="261"/>
      <c r="I15" s="34"/>
      <c r="J15" s="34"/>
      <c r="K15" s="34"/>
      <c r="L15" s="34"/>
      <c r="M15" s="34"/>
      <c r="N15" s="34"/>
      <c r="O15" s="34"/>
    </row>
    <row r="16" spans="1:15" ht="15.75">
      <c r="A16" s="66"/>
      <c r="B16" s="553" t="s">
        <v>1650</v>
      </c>
      <c r="C16" s="252"/>
      <c r="D16" s="576"/>
      <c r="E16" s="252"/>
      <c r="F16" s="252"/>
      <c r="G16" s="252"/>
      <c r="H16" s="264"/>
      <c r="I16" s="34"/>
      <c r="J16" s="34"/>
      <c r="K16" s="34"/>
      <c r="L16" s="34"/>
      <c r="M16" s="34"/>
      <c r="N16" s="34"/>
      <c r="O16" s="34"/>
    </row>
    <row r="17" spans="1:15">
      <c r="A17" s="66">
        <v>1</v>
      </c>
      <c r="B17" s="155"/>
      <c r="C17" s="253">
        <v>0</v>
      </c>
      <c r="D17" s="573"/>
      <c r="E17" s="253">
        <v>0</v>
      </c>
      <c r="F17" s="253">
        <v>0</v>
      </c>
      <c r="G17" s="253">
        <v>0</v>
      </c>
      <c r="H17" s="264">
        <f t="shared" ref="H17:H24" si="0">C17+E17-F17+G17</f>
        <v>0</v>
      </c>
      <c r="I17" s="34"/>
      <c r="J17" s="34"/>
      <c r="K17" s="34"/>
      <c r="L17" s="34"/>
      <c r="M17" s="34"/>
      <c r="N17" s="34"/>
      <c r="O17" s="34"/>
    </row>
    <row r="18" spans="1:15">
      <c r="A18" s="66">
        <f t="shared" ref="A18:A25" si="1">A17+1</f>
        <v>2</v>
      </c>
      <c r="B18" s="155"/>
      <c r="C18" s="157"/>
      <c r="D18" s="157"/>
      <c r="E18" s="157"/>
      <c r="F18" s="157"/>
      <c r="G18" s="157"/>
      <c r="H18" s="220">
        <f t="shared" si="0"/>
        <v>0</v>
      </c>
      <c r="I18" s="34"/>
      <c r="J18" s="34"/>
      <c r="K18" s="34"/>
      <c r="L18" s="34"/>
      <c r="M18" s="34"/>
      <c r="N18" s="34"/>
      <c r="O18" s="34"/>
    </row>
    <row r="19" spans="1:15">
      <c r="A19" s="66">
        <f t="shared" si="1"/>
        <v>3</v>
      </c>
      <c r="B19" s="155"/>
      <c r="C19" s="157"/>
      <c r="D19" s="157"/>
      <c r="E19" s="157"/>
      <c r="F19" s="157"/>
      <c r="G19" s="157"/>
      <c r="H19" s="220">
        <f t="shared" si="0"/>
        <v>0</v>
      </c>
      <c r="I19" s="34"/>
      <c r="J19" s="34"/>
      <c r="K19" s="34"/>
      <c r="L19" s="34"/>
      <c r="M19" s="34"/>
      <c r="N19" s="34"/>
      <c r="O19" s="34"/>
    </row>
    <row r="20" spans="1:15">
      <c r="A20" s="66">
        <f t="shared" si="1"/>
        <v>4</v>
      </c>
      <c r="B20" s="155"/>
      <c r="C20" s="157"/>
      <c r="D20" s="157"/>
      <c r="E20" s="157"/>
      <c r="F20" s="157"/>
      <c r="G20" s="157"/>
      <c r="H20" s="220">
        <f t="shared" si="0"/>
        <v>0</v>
      </c>
      <c r="I20" s="34"/>
      <c r="J20" s="34"/>
      <c r="K20" s="34"/>
      <c r="L20" s="34"/>
      <c r="M20" s="34"/>
      <c r="N20" s="34"/>
      <c r="O20" s="34"/>
    </row>
    <row r="21" spans="1:15">
      <c r="A21" s="66">
        <f t="shared" si="1"/>
        <v>5</v>
      </c>
      <c r="B21" s="155"/>
      <c r="C21" s="157"/>
      <c r="D21" s="157"/>
      <c r="E21" s="157"/>
      <c r="F21" s="157"/>
      <c r="G21" s="157"/>
      <c r="H21" s="220">
        <f t="shared" si="0"/>
        <v>0</v>
      </c>
      <c r="I21" s="34"/>
      <c r="J21" s="34"/>
      <c r="K21" s="34"/>
      <c r="L21" s="34"/>
      <c r="M21" s="34"/>
      <c r="N21" s="34"/>
      <c r="O21" s="34"/>
    </row>
    <row r="22" spans="1:15">
      <c r="A22" s="66">
        <f t="shared" si="1"/>
        <v>6</v>
      </c>
      <c r="B22" s="155"/>
      <c r="C22" s="157"/>
      <c r="D22" s="157"/>
      <c r="E22" s="157"/>
      <c r="F22" s="157"/>
      <c r="G22" s="157"/>
      <c r="H22" s="220">
        <f t="shared" si="0"/>
        <v>0</v>
      </c>
      <c r="I22" s="34"/>
      <c r="J22" s="34"/>
      <c r="K22" s="34"/>
      <c r="L22" s="34"/>
      <c r="M22" s="34"/>
      <c r="N22" s="34"/>
      <c r="O22" s="34"/>
    </row>
    <row r="23" spans="1:15">
      <c r="A23" s="66">
        <f t="shared" si="1"/>
        <v>7</v>
      </c>
      <c r="B23" s="155"/>
      <c r="C23" s="157"/>
      <c r="D23" s="157"/>
      <c r="E23" s="157"/>
      <c r="F23" s="157"/>
      <c r="G23" s="157"/>
      <c r="H23" s="220">
        <f t="shared" si="0"/>
        <v>0</v>
      </c>
      <c r="I23" s="34"/>
      <c r="J23" s="34"/>
      <c r="K23" s="34"/>
      <c r="L23" s="34"/>
      <c r="M23" s="34"/>
      <c r="N23" s="34"/>
      <c r="O23" s="34"/>
    </row>
    <row r="24" spans="1:15">
      <c r="A24" s="66">
        <f t="shared" si="1"/>
        <v>8</v>
      </c>
      <c r="B24" s="155"/>
      <c r="C24" s="157"/>
      <c r="D24" s="157"/>
      <c r="E24" s="157"/>
      <c r="F24" s="157"/>
      <c r="G24" s="157"/>
      <c r="H24" s="220">
        <f t="shared" si="0"/>
        <v>0</v>
      </c>
      <c r="I24" s="34"/>
      <c r="J24" s="34"/>
      <c r="K24" s="34"/>
      <c r="L24" s="34"/>
      <c r="M24" s="34"/>
      <c r="N24" s="34"/>
      <c r="O24" s="34"/>
    </row>
    <row r="25" spans="1:15" ht="15.75">
      <c r="A25" s="66">
        <f t="shared" si="1"/>
        <v>9</v>
      </c>
      <c r="B25" s="555" t="s">
        <v>500</v>
      </c>
      <c r="C25" s="551">
        <f>SUM(C17:C24)</f>
        <v>0</v>
      </c>
      <c r="D25" s="576">
        <v>7250</v>
      </c>
      <c r="E25" s="551">
        <f>SUM(E17:E24)</f>
        <v>0</v>
      </c>
      <c r="F25" s="551">
        <f>SUM(F17:F24)</f>
        <v>0</v>
      </c>
      <c r="G25" s="551">
        <f>SUM(G17:G24)</f>
        <v>0</v>
      </c>
      <c r="H25" s="546">
        <f>SUM(H17:H24)</f>
        <v>0</v>
      </c>
      <c r="I25" s="34"/>
      <c r="J25" s="34"/>
      <c r="K25" s="34"/>
      <c r="L25" s="34"/>
      <c r="M25" s="34"/>
      <c r="N25" s="34"/>
      <c r="O25" s="34"/>
    </row>
    <row r="26" spans="1:15" ht="15.75">
      <c r="A26" s="66"/>
      <c r="B26" s="553" t="s">
        <v>1651</v>
      </c>
      <c r="C26" s="146"/>
      <c r="D26" s="155"/>
      <c r="E26" s="146"/>
      <c r="F26" s="146"/>
      <c r="G26" s="146"/>
      <c r="H26" s="261"/>
      <c r="I26" s="34"/>
      <c r="J26" s="34"/>
      <c r="K26" s="34"/>
      <c r="L26" s="34"/>
      <c r="M26" s="34"/>
      <c r="N26" s="34"/>
      <c r="O26" s="34"/>
    </row>
    <row r="27" spans="1:15">
      <c r="A27" s="66">
        <f>A25+1</f>
        <v>10</v>
      </c>
      <c r="B27" s="155"/>
      <c r="C27" s="253"/>
      <c r="D27" s="573"/>
      <c r="E27" s="253"/>
      <c r="F27" s="253"/>
      <c r="G27" s="253"/>
      <c r="H27" s="264">
        <f t="shared" ref="H27:H34" si="2">C27+E27-F27+G27</f>
        <v>0</v>
      </c>
      <c r="I27" s="34"/>
      <c r="J27" s="34"/>
      <c r="K27" s="34"/>
      <c r="L27" s="34"/>
      <c r="M27" s="34"/>
      <c r="N27" s="34"/>
      <c r="O27" s="34"/>
    </row>
    <row r="28" spans="1:15">
      <c r="A28" s="66">
        <f t="shared" ref="A28:A36" si="3">A27+1</f>
        <v>11</v>
      </c>
      <c r="B28" s="155"/>
      <c r="C28" s="157"/>
      <c r="D28" s="157"/>
      <c r="E28" s="157"/>
      <c r="F28" s="157"/>
      <c r="G28" s="157"/>
      <c r="H28" s="220">
        <f t="shared" si="2"/>
        <v>0</v>
      </c>
      <c r="I28" s="34"/>
      <c r="J28" s="34"/>
      <c r="K28" s="34"/>
      <c r="L28" s="34"/>
      <c r="M28" s="34"/>
      <c r="N28" s="34"/>
      <c r="O28" s="34"/>
    </row>
    <row r="29" spans="1:15">
      <c r="A29" s="66">
        <f t="shared" si="3"/>
        <v>12</v>
      </c>
      <c r="B29" s="155"/>
      <c r="C29" s="157"/>
      <c r="D29" s="157"/>
      <c r="E29" s="157"/>
      <c r="F29" s="157"/>
      <c r="G29" s="157"/>
      <c r="H29" s="220">
        <f t="shared" si="2"/>
        <v>0</v>
      </c>
      <c r="I29" s="34"/>
      <c r="J29" s="34"/>
      <c r="K29" s="34"/>
      <c r="L29" s="34"/>
      <c r="M29" s="34"/>
      <c r="N29" s="34"/>
      <c r="O29" s="34"/>
    </row>
    <row r="30" spans="1:15">
      <c r="A30" s="66">
        <f t="shared" si="3"/>
        <v>13</v>
      </c>
      <c r="B30" s="155"/>
      <c r="C30" s="157"/>
      <c r="D30" s="157"/>
      <c r="E30" s="157"/>
      <c r="F30" s="157"/>
      <c r="G30" s="157"/>
      <c r="H30" s="220">
        <f t="shared" si="2"/>
        <v>0</v>
      </c>
      <c r="I30" s="34"/>
      <c r="J30" s="34"/>
      <c r="K30" s="34"/>
      <c r="L30" s="34"/>
      <c r="M30" s="34"/>
      <c r="N30" s="34"/>
      <c r="O30" s="34"/>
    </row>
    <row r="31" spans="1:15">
      <c r="A31" s="66">
        <f t="shared" si="3"/>
        <v>14</v>
      </c>
      <c r="B31" s="155"/>
      <c r="C31" s="157"/>
      <c r="D31" s="157"/>
      <c r="E31" s="157"/>
      <c r="F31" s="157"/>
      <c r="G31" s="157"/>
      <c r="H31" s="220">
        <f t="shared" si="2"/>
        <v>0</v>
      </c>
      <c r="I31" s="34"/>
      <c r="J31" s="34"/>
      <c r="K31" s="34"/>
      <c r="L31" s="34"/>
      <c r="M31" s="34"/>
      <c r="N31" s="34"/>
      <c r="O31" s="34"/>
    </row>
    <row r="32" spans="1:15">
      <c r="A32" s="66">
        <f t="shared" si="3"/>
        <v>15</v>
      </c>
      <c r="B32" s="155"/>
      <c r="C32" s="157"/>
      <c r="D32" s="157"/>
      <c r="E32" s="157"/>
      <c r="F32" s="157"/>
      <c r="G32" s="157"/>
      <c r="H32" s="220">
        <f t="shared" si="2"/>
        <v>0</v>
      </c>
      <c r="I32" s="34"/>
      <c r="J32" s="34"/>
      <c r="K32" s="34"/>
      <c r="L32" s="34"/>
      <c r="M32" s="34"/>
      <c r="N32" s="34"/>
      <c r="O32" s="34"/>
    </row>
    <row r="33" spans="1:15">
      <c r="A33" s="66">
        <f t="shared" si="3"/>
        <v>16</v>
      </c>
      <c r="B33" s="155"/>
      <c r="C33" s="157"/>
      <c r="D33" s="157"/>
      <c r="E33" s="157"/>
      <c r="F33" s="157"/>
      <c r="G33" s="157"/>
      <c r="H33" s="220">
        <f t="shared" si="2"/>
        <v>0</v>
      </c>
      <c r="I33" s="34"/>
      <c r="J33" s="34"/>
      <c r="K33" s="34"/>
      <c r="L33" s="34"/>
      <c r="M33" s="34"/>
      <c r="N33" s="34"/>
      <c r="O33" s="34"/>
    </row>
    <row r="34" spans="1:15">
      <c r="A34" s="66">
        <f t="shared" si="3"/>
        <v>17</v>
      </c>
      <c r="B34" s="155"/>
      <c r="C34" s="157"/>
      <c r="D34" s="157"/>
      <c r="E34" s="157"/>
      <c r="F34" s="157"/>
      <c r="G34" s="157"/>
      <c r="H34" s="220">
        <f t="shared" si="2"/>
        <v>0</v>
      </c>
      <c r="I34" s="34"/>
      <c r="J34" s="34"/>
      <c r="K34" s="34"/>
      <c r="L34" s="34"/>
      <c r="M34" s="34"/>
      <c r="N34" s="34"/>
      <c r="O34" s="34"/>
    </row>
    <row r="35" spans="1:15" ht="15.75">
      <c r="A35" s="66">
        <f t="shared" si="3"/>
        <v>18</v>
      </c>
      <c r="B35" s="577" t="s">
        <v>500</v>
      </c>
      <c r="C35" s="551">
        <f>SUM(C27:C34)</f>
        <v>0</v>
      </c>
      <c r="D35" s="576">
        <v>7250</v>
      </c>
      <c r="E35" s="551">
        <f>SUM(E27:E34)</f>
        <v>0</v>
      </c>
      <c r="F35" s="551">
        <f>SUM(F27:F34)</f>
        <v>0</v>
      </c>
      <c r="G35" s="551">
        <f>SUM(G27:G34)</f>
        <v>0</v>
      </c>
      <c r="H35" s="546">
        <f>SUM(H27:H34)</f>
        <v>0</v>
      </c>
      <c r="I35" s="34"/>
      <c r="J35" s="34"/>
      <c r="K35" s="34"/>
      <c r="L35" s="34"/>
      <c r="M35" s="34"/>
      <c r="N35" s="34"/>
      <c r="O35" s="34"/>
    </row>
    <row r="36" spans="1:15" ht="15.75">
      <c r="A36" s="66">
        <f t="shared" si="3"/>
        <v>19</v>
      </c>
      <c r="B36" s="553" t="s">
        <v>1652</v>
      </c>
      <c r="C36" s="556">
        <f>C25+C35</f>
        <v>0</v>
      </c>
      <c r="D36" s="576"/>
      <c r="E36" s="556">
        <f>E25+E35</f>
        <v>0</v>
      </c>
      <c r="F36" s="556">
        <f>F25+F35</f>
        <v>0</v>
      </c>
      <c r="G36" s="556">
        <f>G25+G35</f>
        <v>0</v>
      </c>
      <c r="H36" s="557">
        <f>H25+H35</f>
        <v>0</v>
      </c>
      <c r="I36" s="34"/>
      <c r="J36" s="34"/>
      <c r="K36" s="34"/>
      <c r="L36" s="34"/>
      <c r="M36" s="34"/>
      <c r="N36" s="34"/>
      <c r="O36" s="34"/>
    </row>
    <row r="37" spans="1:15">
      <c r="A37" s="66"/>
      <c r="B37" s="136"/>
      <c r="C37" s="252"/>
      <c r="D37" s="576"/>
      <c r="E37" s="252"/>
      <c r="F37" s="252"/>
      <c r="G37" s="252"/>
      <c r="H37" s="264"/>
      <c r="I37" s="34"/>
      <c r="J37" s="34"/>
      <c r="K37" s="34"/>
      <c r="L37" s="34"/>
      <c r="M37" s="34"/>
      <c r="N37" s="34"/>
      <c r="O37" s="34"/>
    </row>
    <row r="38" spans="1:15" ht="15.75">
      <c r="A38" s="66"/>
      <c r="B38" s="553" t="s">
        <v>1653</v>
      </c>
      <c r="C38" s="136"/>
      <c r="D38" s="576"/>
      <c r="E38" s="136"/>
      <c r="F38" s="136"/>
      <c r="G38" s="136"/>
      <c r="H38" s="42"/>
      <c r="I38" s="34"/>
      <c r="J38" s="34"/>
      <c r="K38" s="34"/>
      <c r="L38" s="34"/>
      <c r="M38" s="34"/>
      <c r="N38" s="34"/>
      <c r="O38" s="34"/>
    </row>
    <row r="39" spans="1:15" ht="15.75">
      <c r="A39" s="66"/>
      <c r="B39" s="553" t="s">
        <v>1650</v>
      </c>
      <c r="C39" s="155"/>
      <c r="D39" s="573"/>
      <c r="E39" s="155"/>
      <c r="F39" s="155"/>
      <c r="G39" s="155"/>
      <c r="H39" s="264"/>
      <c r="I39" s="34"/>
      <c r="J39" s="34"/>
      <c r="K39" s="34"/>
      <c r="L39" s="34"/>
      <c r="M39" s="34"/>
      <c r="N39" s="34"/>
      <c r="O39" s="34"/>
    </row>
    <row r="40" spans="1:15">
      <c r="A40" s="66">
        <f>A36+1</f>
        <v>20</v>
      </c>
      <c r="B40" s="155"/>
      <c r="C40" s="253"/>
      <c r="D40" s="253"/>
      <c r="E40" s="253"/>
      <c r="F40" s="253"/>
      <c r="G40" s="253"/>
      <c r="H40" s="264">
        <f t="shared" ref="H40:H47" si="4">C40+E40-F40+G40</f>
        <v>0</v>
      </c>
      <c r="I40" s="266"/>
      <c r="J40" s="266"/>
      <c r="K40" s="266"/>
      <c r="L40" s="266"/>
      <c r="M40" s="266"/>
      <c r="N40" s="266"/>
      <c r="O40" s="266"/>
    </row>
    <row r="41" spans="1:15">
      <c r="A41" s="66">
        <f t="shared" ref="A41:A48" si="5">A40+1</f>
        <v>21</v>
      </c>
      <c r="B41" s="155"/>
      <c r="C41" s="157"/>
      <c r="D41" s="157"/>
      <c r="E41" s="157"/>
      <c r="F41" s="157"/>
      <c r="G41" s="157"/>
      <c r="H41" s="220">
        <f t="shared" si="4"/>
        <v>0</v>
      </c>
      <c r="I41" s="266"/>
      <c r="J41" s="266"/>
      <c r="K41" s="266"/>
      <c r="L41" s="266"/>
      <c r="M41" s="266"/>
      <c r="N41" s="266"/>
      <c r="O41" s="266"/>
    </row>
    <row r="42" spans="1:15">
      <c r="A42" s="66">
        <f t="shared" si="5"/>
        <v>22</v>
      </c>
      <c r="B42" s="155"/>
      <c r="C42" s="157"/>
      <c r="D42" s="157"/>
      <c r="E42" s="157"/>
      <c r="F42" s="157"/>
      <c r="G42" s="157"/>
      <c r="H42" s="220">
        <f t="shared" si="4"/>
        <v>0</v>
      </c>
      <c r="I42" s="266"/>
      <c r="J42" s="266"/>
      <c r="K42" s="266"/>
      <c r="L42" s="266"/>
      <c r="M42" s="266"/>
      <c r="N42" s="266"/>
      <c r="O42" s="266"/>
    </row>
    <row r="43" spans="1:15">
      <c r="A43" s="66">
        <f t="shared" si="5"/>
        <v>23</v>
      </c>
      <c r="B43" s="155"/>
      <c r="C43" s="157"/>
      <c r="D43" s="157"/>
      <c r="E43" s="157"/>
      <c r="F43" s="157"/>
      <c r="G43" s="157"/>
      <c r="H43" s="220">
        <f t="shared" si="4"/>
        <v>0</v>
      </c>
      <c r="I43" s="266"/>
      <c r="J43" s="266"/>
      <c r="K43" s="266"/>
      <c r="L43" s="266"/>
      <c r="M43" s="266"/>
      <c r="N43" s="266"/>
      <c r="O43" s="266"/>
    </row>
    <row r="44" spans="1:15">
      <c r="A44" s="66">
        <f t="shared" si="5"/>
        <v>24</v>
      </c>
      <c r="B44" s="155"/>
      <c r="C44" s="157"/>
      <c r="D44" s="157"/>
      <c r="E44" s="157"/>
      <c r="F44" s="157"/>
      <c r="G44" s="157"/>
      <c r="H44" s="220">
        <f t="shared" si="4"/>
        <v>0</v>
      </c>
      <c r="I44" s="266"/>
      <c r="J44" s="266"/>
      <c r="K44" s="266"/>
      <c r="L44" s="266"/>
      <c r="M44" s="266"/>
      <c r="N44" s="266"/>
      <c r="O44" s="266"/>
    </row>
    <row r="45" spans="1:15">
      <c r="A45" s="66">
        <f t="shared" si="5"/>
        <v>25</v>
      </c>
      <c r="B45" s="155"/>
      <c r="C45" s="157"/>
      <c r="D45" s="157"/>
      <c r="E45" s="157"/>
      <c r="F45" s="157"/>
      <c r="G45" s="157"/>
      <c r="H45" s="220">
        <f t="shared" si="4"/>
        <v>0</v>
      </c>
      <c r="I45" s="34"/>
      <c r="J45" s="34"/>
      <c r="K45" s="34"/>
      <c r="L45" s="34"/>
      <c r="M45" s="34"/>
      <c r="N45" s="34"/>
      <c r="O45" s="34"/>
    </row>
    <row r="46" spans="1:15">
      <c r="A46" s="66">
        <f t="shared" si="5"/>
        <v>26</v>
      </c>
      <c r="B46" s="155"/>
      <c r="C46" s="157"/>
      <c r="D46" s="157"/>
      <c r="E46" s="157"/>
      <c r="F46" s="157"/>
      <c r="G46" s="157"/>
      <c r="H46" s="220">
        <f t="shared" si="4"/>
        <v>0</v>
      </c>
      <c r="I46" s="34"/>
      <c r="J46" s="34"/>
      <c r="K46" s="34"/>
      <c r="L46" s="34"/>
      <c r="M46" s="34"/>
      <c r="N46" s="34"/>
      <c r="O46" s="34"/>
    </row>
    <row r="47" spans="1:15">
      <c r="A47" s="66">
        <f t="shared" si="5"/>
        <v>27</v>
      </c>
      <c r="B47" s="155"/>
      <c r="C47" s="157"/>
      <c r="D47" s="157"/>
      <c r="E47" s="157"/>
      <c r="F47" s="157"/>
      <c r="G47" s="157"/>
      <c r="H47" s="220">
        <f t="shared" si="4"/>
        <v>0</v>
      </c>
      <c r="I47" s="34"/>
      <c r="J47" s="34"/>
      <c r="K47" s="34"/>
      <c r="L47" s="34"/>
      <c r="M47" s="34"/>
      <c r="N47" s="34"/>
      <c r="O47" s="34"/>
    </row>
    <row r="48" spans="1:15" ht="16.5" thickBot="1">
      <c r="A48" s="71">
        <f t="shared" si="5"/>
        <v>28</v>
      </c>
      <c r="B48" s="558" t="s">
        <v>500</v>
      </c>
      <c r="C48" s="478">
        <f>SUM(C40:C47)</f>
        <v>0</v>
      </c>
      <c r="D48" s="578">
        <v>7250</v>
      </c>
      <c r="E48" s="478">
        <f>SUM(E40:E47)</f>
        <v>0</v>
      </c>
      <c r="F48" s="478">
        <f>SUM(F40:F47)</f>
        <v>0</v>
      </c>
      <c r="G48" s="478">
        <f>SUM(G40:G47)</f>
        <v>0</v>
      </c>
      <c r="H48" s="479">
        <f>SUM(H40:H47)</f>
        <v>0</v>
      </c>
      <c r="I48" s="34"/>
      <c r="J48" s="34"/>
      <c r="K48" s="34"/>
      <c r="L48" s="34"/>
      <c r="M48" s="34"/>
      <c r="N48" s="34"/>
      <c r="O48" s="34"/>
    </row>
    <row r="49" spans="1:15">
      <c r="A49" s="34" t="s">
        <v>595</v>
      </c>
      <c r="B49" s="74"/>
      <c r="C49" s="74"/>
      <c r="D49" s="572"/>
      <c r="E49" s="74"/>
      <c r="F49" s="74"/>
      <c r="G49" s="74"/>
      <c r="H49" s="74"/>
      <c r="I49" s="34"/>
      <c r="J49" s="34"/>
      <c r="K49" s="34"/>
      <c r="L49" s="34"/>
      <c r="M49" s="34"/>
      <c r="N49" s="34"/>
      <c r="O49" s="34"/>
    </row>
    <row r="50" spans="1:15">
      <c r="A50" s="34"/>
      <c r="B50" s="34"/>
      <c r="C50" s="34"/>
      <c r="D50" s="62"/>
      <c r="E50" s="34"/>
      <c r="F50" s="34"/>
      <c r="G50" s="34"/>
      <c r="H50" s="34"/>
      <c r="I50" s="34"/>
      <c r="J50" s="34"/>
      <c r="K50" s="34"/>
      <c r="L50" s="34"/>
      <c r="M50" s="34"/>
      <c r="N50" s="34"/>
      <c r="O50" s="34"/>
    </row>
    <row r="51" spans="1:15">
      <c r="A51" s="101" t="s">
        <v>917</v>
      </c>
      <c r="B51" s="101"/>
      <c r="C51" s="101"/>
      <c r="D51" s="579"/>
      <c r="E51" s="101"/>
      <c r="F51" s="101"/>
      <c r="G51" s="101"/>
      <c r="H51" s="101"/>
      <c r="I51" s="34"/>
      <c r="J51" s="34"/>
      <c r="K51" s="34"/>
      <c r="L51" s="34"/>
      <c r="M51" s="34"/>
      <c r="N51" s="34"/>
      <c r="O51" s="34"/>
    </row>
    <row r="52" spans="1:15">
      <c r="A52" s="34"/>
      <c r="B52" s="34"/>
      <c r="C52" s="34"/>
      <c r="D52" s="62"/>
      <c r="E52" s="34"/>
      <c r="F52" s="34"/>
      <c r="G52" s="34"/>
      <c r="H52" s="34"/>
      <c r="I52" s="34"/>
      <c r="J52" s="34"/>
      <c r="K52" s="34"/>
      <c r="L52" s="34"/>
      <c r="M52" s="34"/>
      <c r="N52" s="34"/>
      <c r="O52" s="34"/>
    </row>
    <row r="53" spans="1:15">
      <c r="A53" s="34"/>
      <c r="B53" s="34"/>
      <c r="C53" s="34"/>
      <c r="D53" s="62"/>
      <c r="E53" s="34"/>
      <c r="F53" s="34"/>
      <c r="G53" s="34"/>
      <c r="H53" s="34"/>
      <c r="I53" s="34"/>
      <c r="J53" s="34"/>
      <c r="K53" s="34"/>
      <c r="L53" s="34"/>
      <c r="M53" s="34"/>
      <c r="N53" s="34"/>
      <c r="O53" s="34"/>
    </row>
    <row r="54" spans="1:15" ht="15.75" thickBot="1">
      <c r="A54" s="33" t="str">
        <f>'Data Sheet'!A56</f>
        <v>Annual Report of Frontier Telephone of Rochester, Inc.                                                                                                       For the period ending December 31, 2015</v>
      </c>
      <c r="B54" s="34"/>
      <c r="C54" s="34"/>
      <c r="D54" s="34"/>
      <c r="E54" s="34"/>
      <c r="F54" s="34"/>
      <c r="G54" s="34"/>
      <c r="H54" s="34"/>
      <c r="I54" s="34"/>
      <c r="J54" s="34"/>
      <c r="K54" s="34"/>
      <c r="L54" s="34"/>
      <c r="M54" s="34"/>
      <c r="N54" s="34"/>
      <c r="O54" s="34"/>
    </row>
    <row r="55" spans="1:15">
      <c r="A55" s="35"/>
      <c r="B55" s="511"/>
      <c r="C55" s="511"/>
      <c r="D55" s="511"/>
      <c r="E55" s="511"/>
      <c r="F55" s="511"/>
      <c r="G55" s="511"/>
      <c r="H55" s="37"/>
      <c r="I55" s="34"/>
      <c r="J55" s="34"/>
      <c r="K55" s="34"/>
      <c r="L55" s="34"/>
      <c r="M55" s="34"/>
      <c r="N55" s="34"/>
      <c r="O55" s="34"/>
    </row>
    <row r="56" spans="1:15" ht="15.75">
      <c r="A56" s="119" t="s">
        <v>1654</v>
      </c>
      <c r="B56" s="74"/>
      <c r="C56" s="74"/>
      <c r="D56" s="74"/>
      <c r="E56" s="74"/>
      <c r="F56" s="74"/>
      <c r="G56" s="74"/>
      <c r="H56" s="120"/>
      <c r="I56" s="34"/>
      <c r="J56" s="34"/>
      <c r="K56" s="34"/>
      <c r="L56" s="34"/>
      <c r="M56" s="34"/>
      <c r="N56" s="34"/>
      <c r="O56" s="34"/>
    </row>
    <row r="57" spans="1:15">
      <c r="A57" s="41"/>
      <c r="B57" s="34"/>
      <c r="C57" s="34"/>
      <c r="D57" s="34"/>
      <c r="E57" s="34"/>
      <c r="F57" s="34"/>
      <c r="G57" s="34"/>
      <c r="H57" s="42"/>
      <c r="I57" s="34"/>
      <c r="J57" s="34"/>
      <c r="K57" s="34"/>
      <c r="L57" s="34"/>
      <c r="M57" s="34"/>
      <c r="N57" s="34"/>
      <c r="O57" s="34"/>
    </row>
    <row r="58" spans="1:15">
      <c r="A58" s="184"/>
      <c r="B58" s="141"/>
      <c r="C58" s="142" t="s">
        <v>812</v>
      </c>
      <c r="D58" s="141"/>
      <c r="E58" s="142" t="s">
        <v>1027</v>
      </c>
      <c r="F58" s="142" t="s">
        <v>1027</v>
      </c>
      <c r="G58" s="142" t="s">
        <v>663</v>
      </c>
      <c r="H58" s="143" t="s">
        <v>812</v>
      </c>
      <c r="I58" s="34"/>
      <c r="J58" s="34"/>
      <c r="K58" s="34"/>
      <c r="L58" s="34"/>
      <c r="M58" s="34"/>
      <c r="N58" s="34"/>
      <c r="O58" s="34"/>
    </row>
    <row r="59" spans="1:15">
      <c r="A59" s="60" t="s">
        <v>489</v>
      </c>
      <c r="B59" s="144" t="s">
        <v>1642</v>
      </c>
      <c r="C59" s="144" t="s">
        <v>1290</v>
      </c>
      <c r="D59" s="144" t="s">
        <v>1643</v>
      </c>
      <c r="E59" s="144" t="s">
        <v>506</v>
      </c>
      <c r="F59" s="144" t="s">
        <v>506</v>
      </c>
      <c r="G59" s="144" t="s">
        <v>1644</v>
      </c>
      <c r="H59" s="107" t="s">
        <v>814</v>
      </c>
      <c r="I59" s="34"/>
      <c r="J59" s="34"/>
      <c r="K59" s="34"/>
      <c r="L59" s="34"/>
      <c r="M59" s="34"/>
      <c r="N59" s="34"/>
      <c r="O59" s="34"/>
    </row>
    <row r="60" spans="1:15">
      <c r="A60" s="60" t="s">
        <v>501</v>
      </c>
      <c r="B60" s="136"/>
      <c r="C60" s="144" t="s">
        <v>1441</v>
      </c>
      <c r="D60" s="144" t="s">
        <v>1645</v>
      </c>
      <c r="E60" s="144" t="s">
        <v>1646</v>
      </c>
      <c r="F60" s="144" t="s">
        <v>1647</v>
      </c>
      <c r="G60" s="144" t="s">
        <v>1648</v>
      </c>
      <c r="H60" s="107" t="s">
        <v>506</v>
      </c>
      <c r="I60" s="34"/>
      <c r="J60" s="34"/>
      <c r="K60" s="34"/>
      <c r="L60" s="34"/>
      <c r="M60" s="34"/>
      <c r="N60" s="34"/>
      <c r="O60" s="34"/>
    </row>
    <row r="61" spans="1:15">
      <c r="A61" s="186"/>
      <c r="B61" s="249" t="s">
        <v>226</v>
      </c>
      <c r="C61" s="144" t="s">
        <v>227</v>
      </c>
      <c r="D61" s="144" t="s">
        <v>228</v>
      </c>
      <c r="E61" s="144" t="s">
        <v>515</v>
      </c>
      <c r="F61" s="144" t="s">
        <v>516</v>
      </c>
      <c r="G61" s="144" t="s">
        <v>517</v>
      </c>
      <c r="H61" s="107" t="s">
        <v>518</v>
      </c>
      <c r="I61" s="34"/>
      <c r="J61" s="34"/>
      <c r="K61" s="34"/>
      <c r="L61" s="34"/>
      <c r="M61" s="34"/>
      <c r="N61" s="34"/>
      <c r="O61" s="34"/>
    </row>
    <row r="62" spans="1:15" ht="15.75">
      <c r="A62" s="66"/>
      <c r="B62" s="553" t="s">
        <v>1653</v>
      </c>
      <c r="C62" s="146"/>
      <c r="D62" s="146"/>
      <c r="E62" s="146"/>
      <c r="F62" s="146"/>
      <c r="G62" s="146"/>
      <c r="H62" s="261"/>
      <c r="I62" s="34"/>
      <c r="J62" s="34"/>
      <c r="K62" s="34"/>
      <c r="L62" s="34"/>
      <c r="M62" s="34"/>
      <c r="N62" s="34"/>
      <c r="O62" s="34"/>
    </row>
    <row r="63" spans="1:15" ht="15.75">
      <c r="A63" s="66"/>
      <c r="B63" s="553" t="s">
        <v>1655</v>
      </c>
      <c r="C63" s="155"/>
      <c r="D63" s="155"/>
      <c r="E63" s="155"/>
      <c r="F63" s="155"/>
      <c r="G63" s="155"/>
      <c r="H63" s="42"/>
      <c r="I63" s="34"/>
      <c r="J63" s="34"/>
      <c r="K63" s="34"/>
      <c r="L63" s="34"/>
      <c r="M63" s="34"/>
      <c r="N63" s="34"/>
      <c r="O63" s="34"/>
    </row>
    <row r="64" spans="1:15" ht="15.75">
      <c r="A64" s="66">
        <f>A48+1</f>
        <v>29</v>
      </c>
      <c r="B64" s="554"/>
      <c r="C64" s="253"/>
      <c r="D64" s="155"/>
      <c r="E64" s="253"/>
      <c r="F64" s="253"/>
      <c r="G64" s="253"/>
      <c r="H64" s="264">
        <f t="shared" ref="H64:H70" si="6">C64+E64-F64+G64</f>
        <v>0</v>
      </c>
      <c r="I64" s="34"/>
      <c r="J64" s="34"/>
      <c r="K64" s="34"/>
      <c r="L64" s="34"/>
      <c r="M64" s="34"/>
      <c r="N64" s="34"/>
      <c r="O64" s="34"/>
    </row>
    <row r="65" spans="1:15" ht="15.75">
      <c r="A65" s="66">
        <f t="shared" ref="A65:A72" si="7">A64+1</f>
        <v>30</v>
      </c>
      <c r="B65" s="554"/>
      <c r="C65" s="155"/>
      <c r="D65" s="155"/>
      <c r="E65" s="155"/>
      <c r="F65" s="155"/>
      <c r="G65" s="155"/>
      <c r="H65" s="220">
        <f t="shared" si="6"/>
        <v>0</v>
      </c>
      <c r="I65" s="34"/>
      <c r="J65" s="34"/>
      <c r="K65" s="34"/>
      <c r="L65" s="34"/>
      <c r="M65" s="34"/>
      <c r="N65" s="34"/>
      <c r="O65" s="34"/>
    </row>
    <row r="66" spans="1:15" ht="15.75">
      <c r="A66" s="66">
        <f t="shared" si="7"/>
        <v>31</v>
      </c>
      <c r="B66" s="554"/>
      <c r="C66" s="155"/>
      <c r="D66" s="155"/>
      <c r="E66" s="155"/>
      <c r="F66" s="155"/>
      <c r="G66" s="155"/>
      <c r="H66" s="220">
        <f t="shared" si="6"/>
        <v>0</v>
      </c>
      <c r="I66" s="34"/>
      <c r="J66" s="34"/>
      <c r="K66" s="34"/>
      <c r="L66" s="34"/>
      <c r="M66" s="34"/>
      <c r="N66" s="34"/>
      <c r="O66" s="34"/>
    </row>
    <row r="67" spans="1:15">
      <c r="A67" s="66">
        <f t="shared" si="7"/>
        <v>32</v>
      </c>
      <c r="B67" s="155"/>
      <c r="C67" s="157"/>
      <c r="D67" s="157"/>
      <c r="E67" s="157"/>
      <c r="F67" s="157"/>
      <c r="G67" s="157"/>
      <c r="H67" s="220">
        <f t="shared" si="6"/>
        <v>0</v>
      </c>
      <c r="I67" s="266"/>
      <c r="J67" s="34"/>
      <c r="K67" s="34"/>
      <c r="L67" s="34"/>
      <c r="M67" s="34"/>
      <c r="N67" s="34"/>
      <c r="O67" s="34"/>
    </row>
    <row r="68" spans="1:15">
      <c r="A68" s="66">
        <f t="shared" si="7"/>
        <v>33</v>
      </c>
      <c r="B68" s="155"/>
      <c r="C68" s="155"/>
      <c r="D68" s="155"/>
      <c r="E68" s="155"/>
      <c r="F68" s="155"/>
      <c r="G68" s="155"/>
      <c r="H68" s="220">
        <f t="shared" si="6"/>
        <v>0</v>
      </c>
      <c r="I68" s="34"/>
      <c r="J68" s="34"/>
      <c r="K68" s="34"/>
      <c r="L68" s="34"/>
      <c r="M68" s="34"/>
      <c r="N68" s="34"/>
      <c r="O68" s="34"/>
    </row>
    <row r="69" spans="1:15">
      <c r="A69" s="66">
        <f t="shared" si="7"/>
        <v>34</v>
      </c>
      <c r="B69" s="155"/>
      <c r="C69" s="155"/>
      <c r="D69" s="573"/>
      <c r="E69" s="155"/>
      <c r="F69" s="155"/>
      <c r="G69" s="155"/>
      <c r="H69" s="220">
        <f t="shared" si="6"/>
        <v>0</v>
      </c>
      <c r="I69" s="34"/>
      <c r="J69" s="34"/>
      <c r="K69" s="34"/>
      <c r="L69" s="34"/>
      <c r="M69" s="34"/>
      <c r="N69" s="34"/>
      <c r="O69" s="34"/>
    </row>
    <row r="70" spans="1:15">
      <c r="A70" s="66">
        <f t="shared" si="7"/>
        <v>35</v>
      </c>
      <c r="B70" s="155"/>
      <c r="C70" s="155"/>
      <c r="D70" s="573"/>
      <c r="E70" s="155"/>
      <c r="F70" s="155"/>
      <c r="G70" s="155"/>
      <c r="H70" s="220">
        <f t="shared" si="6"/>
        <v>0</v>
      </c>
      <c r="I70" s="34"/>
      <c r="J70" s="34"/>
      <c r="K70" s="34"/>
      <c r="L70" s="34"/>
      <c r="M70" s="34"/>
      <c r="N70" s="34"/>
      <c r="O70" s="34"/>
    </row>
    <row r="71" spans="1:15" ht="15.75">
      <c r="A71" s="66">
        <f t="shared" si="7"/>
        <v>36</v>
      </c>
      <c r="B71" s="555" t="s">
        <v>500</v>
      </c>
      <c r="C71" s="551">
        <f>SUM(C64:C70)</f>
        <v>0</v>
      </c>
      <c r="D71" s="144" t="s">
        <v>1057</v>
      </c>
      <c r="E71" s="551">
        <f>SUM(E64:E70)</f>
        <v>0</v>
      </c>
      <c r="F71" s="551">
        <f>SUM(F64:F70)</f>
        <v>0</v>
      </c>
      <c r="G71" s="551">
        <f>SUM(G64:G70)</f>
        <v>0</v>
      </c>
      <c r="H71" s="546">
        <f>SUM(H64:H70)</f>
        <v>0</v>
      </c>
      <c r="I71" s="266"/>
      <c r="J71" s="34"/>
      <c r="K71" s="34"/>
      <c r="L71" s="34"/>
      <c r="M71" s="34"/>
      <c r="N71" s="34"/>
      <c r="O71" s="34"/>
    </row>
    <row r="72" spans="1:15" ht="15.75">
      <c r="A72" s="66">
        <f t="shared" si="7"/>
        <v>37</v>
      </c>
      <c r="B72" s="553" t="s">
        <v>1656</v>
      </c>
      <c r="C72" s="556">
        <f>C48+C71</f>
        <v>0</v>
      </c>
      <c r="D72" s="136"/>
      <c r="E72" s="556">
        <f>E48+E71</f>
        <v>0</v>
      </c>
      <c r="F72" s="556">
        <f>F48+F71</f>
        <v>0</v>
      </c>
      <c r="G72" s="556">
        <f>G48+G71</f>
        <v>0</v>
      </c>
      <c r="H72" s="557">
        <f>H48+H71</f>
        <v>0</v>
      </c>
      <c r="I72" s="266"/>
      <c r="J72" s="34"/>
      <c r="K72" s="34"/>
      <c r="L72" s="34"/>
      <c r="M72" s="34"/>
      <c r="N72" s="34"/>
      <c r="O72" s="34"/>
    </row>
    <row r="73" spans="1:15">
      <c r="A73" s="66"/>
      <c r="B73" s="136"/>
      <c r="C73" s="136"/>
      <c r="D73" s="136"/>
      <c r="E73" s="136"/>
      <c r="F73" s="136"/>
      <c r="G73" s="136"/>
      <c r="H73" s="42"/>
      <c r="I73" s="34"/>
      <c r="J73" s="34"/>
      <c r="K73" s="34"/>
      <c r="L73" s="34"/>
      <c r="M73" s="34"/>
      <c r="N73" s="34"/>
      <c r="O73" s="34"/>
    </row>
    <row r="74" spans="1:15" ht="15.75">
      <c r="A74" s="66"/>
      <c r="B74" s="553" t="s">
        <v>1649</v>
      </c>
      <c r="C74" s="136"/>
      <c r="D74" s="136"/>
      <c r="E74" s="136"/>
      <c r="F74" s="136"/>
      <c r="G74" s="136"/>
      <c r="H74" s="42"/>
      <c r="I74" s="34"/>
      <c r="J74" s="34"/>
      <c r="K74" s="34"/>
      <c r="L74" s="34"/>
      <c r="M74" s="34"/>
      <c r="N74" s="34"/>
      <c r="O74" s="34"/>
    </row>
    <row r="75" spans="1:15" ht="15.75">
      <c r="A75" s="66"/>
      <c r="B75" s="553" t="s">
        <v>1657</v>
      </c>
      <c r="C75" s="253"/>
      <c r="D75" s="576"/>
      <c r="E75" s="253"/>
      <c r="F75" s="253"/>
      <c r="G75" s="253"/>
      <c r="H75" s="264"/>
      <c r="I75" s="34"/>
      <c r="J75" s="34"/>
      <c r="K75" s="34"/>
      <c r="L75" s="34"/>
      <c r="M75" s="34"/>
      <c r="N75" s="34"/>
      <c r="O75" s="34"/>
    </row>
    <row r="76" spans="1:15" ht="15.75">
      <c r="A76" s="66">
        <f>A72+1</f>
        <v>38</v>
      </c>
      <c r="B76" s="554"/>
      <c r="C76" s="253"/>
      <c r="D76" s="580" t="s">
        <v>1092</v>
      </c>
      <c r="E76" s="253"/>
      <c r="F76" s="253"/>
      <c r="G76" s="253"/>
      <c r="H76" s="264">
        <f>C76+E76-F76+G76</f>
        <v>0</v>
      </c>
      <c r="I76" s="34"/>
      <c r="J76" s="34"/>
      <c r="K76" s="34"/>
      <c r="L76" s="34"/>
      <c r="M76" s="34"/>
      <c r="N76" s="34"/>
      <c r="O76" s="34"/>
    </row>
    <row r="77" spans="1:15" ht="15.75">
      <c r="A77" s="66">
        <f>A76+1</f>
        <v>39</v>
      </c>
      <c r="B77" s="554"/>
      <c r="C77" s="155"/>
      <c r="D77" s="576"/>
      <c r="E77" s="155"/>
      <c r="F77" s="155"/>
      <c r="G77" s="155"/>
      <c r="H77" s="220">
        <f>C77+E77-F77+G77</f>
        <v>0</v>
      </c>
      <c r="I77" s="34"/>
      <c r="J77" s="34"/>
      <c r="K77" s="34"/>
      <c r="L77" s="34"/>
      <c r="M77" s="34"/>
      <c r="N77" s="34"/>
      <c r="O77" s="34"/>
    </row>
    <row r="78" spans="1:15">
      <c r="A78" s="66">
        <f>A77+1</f>
        <v>40</v>
      </c>
      <c r="B78" s="155"/>
      <c r="C78" s="157"/>
      <c r="D78" s="255"/>
      <c r="E78" s="157"/>
      <c r="F78" s="157"/>
      <c r="G78" s="157"/>
      <c r="H78" s="220">
        <f>C78+E78-F78+G78</f>
        <v>0</v>
      </c>
      <c r="I78" s="34"/>
      <c r="J78" s="34"/>
      <c r="K78" s="34"/>
      <c r="L78" s="34"/>
      <c r="M78" s="34"/>
      <c r="N78" s="34"/>
      <c r="O78" s="34"/>
    </row>
    <row r="79" spans="1:15">
      <c r="A79" s="66">
        <f>A78+1</f>
        <v>41</v>
      </c>
      <c r="B79" s="155"/>
      <c r="C79" s="155"/>
      <c r="D79" s="576"/>
      <c r="E79" s="155"/>
      <c r="F79" s="155"/>
      <c r="G79" s="155"/>
      <c r="H79" s="220">
        <f>C79+E79-F79+G79</f>
        <v>0</v>
      </c>
      <c r="I79" s="34"/>
      <c r="J79" s="34"/>
      <c r="K79" s="34"/>
      <c r="L79" s="34"/>
      <c r="M79" s="34"/>
      <c r="N79" s="34"/>
      <c r="O79" s="34"/>
    </row>
    <row r="80" spans="1:15">
      <c r="A80" s="66">
        <f>A79+1</f>
        <v>42</v>
      </c>
      <c r="B80" s="136" t="s">
        <v>1658</v>
      </c>
      <c r="C80" s="155"/>
      <c r="D80" s="580" t="s">
        <v>1118</v>
      </c>
      <c r="E80" s="155"/>
      <c r="F80" s="155"/>
      <c r="G80" s="155"/>
      <c r="H80" s="220">
        <f>C80+E80-F80+G80</f>
        <v>0</v>
      </c>
      <c r="I80" s="34"/>
      <c r="J80" s="34"/>
      <c r="K80" s="34"/>
      <c r="L80" s="34"/>
      <c r="M80" s="34"/>
      <c r="N80" s="34"/>
      <c r="O80" s="34"/>
    </row>
    <row r="81" spans="1:15" ht="15.75">
      <c r="A81" s="66">
        <f>A80+1</f>
        <v>43</v>
      </c>
      <c r="B81" s="555" t="s">
        <v>500</v>
      </c>
      <c r="C81" s="551">
        <f>SUM(C76:C80)</f>
        <v>0</v>
      </c>
      <c r="D81" s="576"/>
      <c r="E81" s="551">
        <f>SUM(E76:E80)</f>
        <v>0</v>
      </c>
      <c r="F81" s="551">
        <f>SUM(F76:F80)</f>
        <v>0</v>
      </c>
      <c r="G81" s="551">
        <f>SUM(G76:G80)</f>
        <v>0</v>
      </c>
      <c r="H81" s="546">
        <f>SUM(H76:H80)</f>
        <v>0</v>
      </c>
      <c r="I81" s="34"/>
      <c r="J81" s="34"/>
      <c r="K81" s="34"/>
      <c r="L81" s="34"/>
      <c r="M81" s="34"/>
      <c r="N81" s="34"/>
      <c r="O81" s="34"/>
    </row>
    <row r="82" spans="1:15" ht="15.75">
      <c r="A82" s="66"/>
      <c r="B82" s="553" t="s">
        <v>1659</v>
      </c>
      <c r="C82" s="146"/>
      <c r="D82" s="136"/>
      <c r="E82" s="146"/>
      <c r="F82" s="146"/>
      <c r="G82" s="146"/>
      <c r="H82" s="261"/>
      <c r="I82" s="34"/>
      <c r="J82" s="34"/>
      <c r="K82" s="34"/>
      <c r="L82" s="34"/>
      <c r="M82" s="34"/>
      <c r="N82" s="34"/>
      <c r="O82" s="34"/>
    </row>
    <row r="83" spans="1:15" ht="15.75">
      <c r="A83" s="66">
        <f>A81+1</f>
        <v>44</v>
      </c>
      <c r="B83" s="554"/>
      <c r="C83" s="253"/>
      <c r="D83" s="580" t="s">
        <v>1092</v>
      </c>
      <c r="E83" s="253"/>
      <c r="F83" s="253"/>
      <c r="G83" s="253"/>
      <c r="H83" s="264">
        <f>C83+E83-F83+G83</f>
        <v>0</v>
      </c>
      <c r="I83" s="34"/>
      <c r="J83" s="34"/>
      <c r="K83" s="34"/>
      <c r="L83" s="34"/>
      <c r="M83" s="34"/>
      <c r="N83" s="34"/>
      <c r="O83" s="34"/>
    </row>
    <row r="84" spans="1:15" ht="15.75">
      <c r="A84" s="66">
        <f t="shared" ref="A84:A89" si="8">A83+1</f>
        <v>45</v>
      </c>
      <c r="B84" s="554"/>
      <c r="C84" s="155"/>
      <c r="D84" s="576"/>
      <c r="E84" s="155"/>
      <c r="F84" s="155"/>
      <c r="G84" s="155"/>
      <c r="H84" s="220">
        <f>C84+E84-F84+G84</f>
        <v>0</v>
      </c>
      <c r="I84" s="34"/>
      <c r="J84" s="34"/>
      <c r="K84" s="34"/>
      <c r="L84" s="34"/>
      <c r="M84" s="34"/>
      <c r="N84" s="34"/>
      <c r="O84" s="34"/>
    </row>
    <row r="85" spans="1:15">
      <c r="A85" s="66">
        <f t="shared" si="8"/>
        <v>46</v>
      </c>
      <c r="B85" s="155"/>
      <c r="C85" s="155"/>
      <c r="D85" s="576"/>
      <c r="E85" s="155"/>
      <c r="F85" s="155"/>
      <c r="G85" s="155"/>
      <c r="H85" s="220">
        <f>C85+E85-F85+G85</f>
        <v>0</v>
      </c>
      <c r="I85" s="34"/>
      <c r="J85" s="34"/>
      <c r="K85" s="34"/>
      <c r="L85" s="34"/>
      <c r="M85" s="34"/>
      <c r="N85" s="34"/>
      <c r="O85" s="34"/>
    </row>
    <row r="86" spans="1:15">
      <c r="A86" s="66">
        <f t="shared" si="8"/>
        <v>47</v>
      </c>
      <c r="B86" s="155"/>
      <c r="C86" s="155"/>
      <c r="D86" s="576"/>
      <c r="E86" s="155"/>
      <c r="F86" s="155"/>
      <c r="G86" s="155"/>
      <c r="H86" s="220">
        <f>C86+E86-F86+G86</f>
        <v>0</v>
      </c>
      <c r="I86" s="34"/>
      <c r="J86" s="34"/>
      <c r="K86" s="34"/>
      <c r="L86" s="34"/>
      <c r="M86" s="34"/>
      <c r="N86" s="34"/>
      <c r="O86" s="34"/>
    </row>
    <row r="87" spans="1:15">
      <c r="A87" s="66">
        <f t="shared" si="8"/>
        <v>48</v>
      </c>
      <c r="B87" s="136" t="s">
        <v>1658</v>
      </c>
      <c r="C87" s="155"/>
      <c r="D87" s="580" t="s">
        <v>1118</v>
      </c>
      <c r="E87" s="155"/>
      <c r="F87" s="155"/>
      <c r="G87" s="155"/>
      <c r="H87" s="220">
        <f>C87+E87-F87+G87</f>
        <v>0</v>
      </c>
      <c r="I87" s="34"/>
      <c r="J87" s="34"/>
      <c r="K87" s="34"/>
      <c r="L87" s="34"/>
      <c r="M87" s="34"/>
      <c r="N87" s="34"/>
      <c r="O87" s="34"/>
    </row>
    <row r="88" spans="1:15" ht="15.75">
      <c r="A88" s="66">
        <f t="shared" si="8"/>
        <v>49</v>
      </c>
      <c r="B88" s="555" t="s">
        <v>500</v>
      </c>
      <c r="C88" s="551">
        <f>SUM(C83:C87)</f>
        <v>0</v>
      </c>
      <c r="D88" s="576"/>
      <c r="E88" s="551">
        <f>SUM(E83:E87)</f>
        <v>0</v>
      </c>
      <c r="F88" s="551">
        <f>SUM(F83:F87)</f>
        <v>0</v>
      </c>
      <c r="G88" s="551">
        <f>SUM(G83:G87)</f>
        <v>0</v>
      </c>
      <c r="H88" s="546">
        <f>SUM(H83:H87)</f>
        <v>0</v>
      </c>
      <c r="I88" s="34"/>
      <c r="J88" s="34"/>
      <c r="K88" s="34"/>
      <c r="L88" s="34"/>
      <c r="M88" s="34"/>
      <c r="N88" s="34"/>
      <c r="O88" s="34"/>
    </row>
    <row r="89" spans="1:15" ht="15.75">
      <c r="A89" s="66">
        <f t="shared" si="8"/>
        <v>50</v>
      </c>
      <c r="B89" s="553" t="s">
        <v>1660</v>
      </c>
      <c r="C89" s="556">
        <f>C81+C88</f>
        <v>0</v>
      </c>
      <c r="D89" s="576"/>
      <c r="E89" s="556">
        <f>E81+E88</f>
        <v>0</v>
      </c>
      <c r="F89" s="556">
        <f>F81+F88</f>
        <v>0</v>
      </c>
      <c r="G89" s="556">
        <f>G81+G88</f>
        <v>0</v>
      </c>
      <c r="H89" s="557">
        <f>H81+H88</f>
        <v>0</v>
      </c>
      <c r="I89" s="34"/>
      <c r="J89" s="34"/>
      <c r="K89" s="34"/>
      <c r="L89" s="34"/>
      <c r="M89" s="34"/>
      <c r="N89" s="34"/>
      <c r="O89" s="34"/>
    </row>
    <row r="90" spans="1:15" ht="15.75">
      <c r="A90" s="66"/>
      <c r="B90" s="553"/>
      <c r="C90" s="252"/>
      <c r="D90" s="576"/>
      <c r="E90" s="252"/>
      <c r="F90" s="252"/>
      <c r="G90" s="252"/>
      <c r="H90" s="264"/>
      <c r="I90" s="34"/>
      <c r="J90" s="34"/>
      <c r="K90" s="34"/>
      <c r="L90" s="34"/>
      <c r="M90" s="34"/>
      <c r="N90" s="34"/>
      <c r="O90" s="34"/>
    </row>
    <row r="91" spans="1:15" ht="15.75">
      <c r="A91" s="66"/>
      <c r="B91" s="553" t="s">
        <v>1653</v>
      </c>
      <c r="C91" s="136"/>
      <c r="D91" s="576"/>
      <c r="E91" s="136"/>
      <c r="F91" s="136"/>
      <c r="G91" s="136"/>
      <c r="H91" s="42"/>
      <c r="I91" s="34"/>
      <c r="J91" s="34"/>
      <c r="K91" s="34"/>
      <c r="L91" s="34"/>
      <c r="M91" s="34"/>
      <c r="N91" s="34"/>
      <c r="O91" s="34"/>
    </row>
    <row r="92" spans="1:15" ht="15.75">
      <c r="A92" s="66"/>
      <c r="B92" s="553" t="s">
        <v>1657</v>
      </c>
      <c r="C92" s="155"/>
      <c r="D92" s="576"/>
      <c r="E92" s="155"/>
      <c r="F92" s="155"/>
      <c r="G92" s="155"/>
      <c r="H92" s="42"/>
      <c r="I92" s="34"/>
      <c r="J92" s="34"/>
      <c r="K92" s="34"/>
      <c r="L92" s="34"/>
      <c r="M92" s="34"/>
      <c r="N92" s="34"/>
      <c r="O92" s="34"/>
    </row>
    <row r="93" spans="1:15" ht="15.75">
      <c r="A93" s="66">
        <f>A89+1</f>
        <v>51</v>
      </c>
      <c r="B93" s="554"/>
      <c r="C93" s="253"/>
      <c r="D93" s="580" t="s">
        <v>1092</v>
      </c>
      <c r="E93" s="253"/>
      <c r="F93" s="253"/>
      <c r="G93" s="253"/>
      <c r="H93" s="264">
        <f>C93+E93-F93+G93</f>
        <v>0</v>
      </c>
      <c r="I93" s="34"/>
      <c r="J93" s="34"/>
      <c r="K93" s="34"/>
      <c r="L93" s="34"/>
      <c r="M93" s="34"/>
      <c r="N93" s="34"/>
      <c r="O93" s="34"/>
    </row>
    <row r="94" spans="1:15">
      <c r="A94" s="66">
        <f>A93+1</f>
        <v>52</v>
      </c>
      <c r="B94" s="155"/>
      <c r="C94" s="157"/>
      <c r="D94" s="255"/>
      <c r="E94" s="157"/>
      <c r="F94" s="157"/>
      <c r="G94" s="157"/>
      <c r="H94" s="220">
        <f>C94+E94-F94+G94</f>
        <v>0</v>
      </c>
      <c r="I94" s="34"/>
      <c r="J94" s="34"/>
      <c r="K94" s="34"/>
      <c r="L94" s="34"/>
      <c r="M94" s="34"/>
      <c r="N94" s="34"/>
      <c r="O94" s="34"/>
    </row>
    <row r="95" spans="1:15">
      <c r="A95" s="66">
        <f>A94+1</f>
        <v>53</v>
      </c>
      <c r="B95" s="155"/>
      <c r="C95" s="155"/>
      <c r="D95" s="576"/>
      <c r="E95" s="155"/>
      <c r="F95" s="155"/>
      <c r="G95" s="155"/>
      <c r="H95" s="220">
        <f>C95+E95-F95+G95</f>
        <v>0</v>
      </c>
      <c r="I95" s="34"/>
      <c r="J95" s="34"/>
      <c r="K95" s="34"/>
      <c r="L95" s="34"/>
      <c r="M95" s="34"/>
      <c r="N95" s="34"/>
      <c r="O95" s="34"/>
    </row>
    <row r="96" spans="1:15">
      <c r="A96" s="66">
        <f>A95+1</f>
        <v>54</v>
      </c>
      <c r="B96" s="155"/>
      <c r="C96" s="155"/>
      <c r="D96" s="576"/>
      <c r="E96" s="155"/>
      <c r="F96" s="155"/>
      <c r="G96" s="155"/>
      <c r="H96" s="220">
        <f>C96+E96-F96+G96</f>
        <v>0</v>
      </c>
      <c r="I96" s="34"/>
      <c r="J96" s="34"/>
      <c r="K96" s="34"/>
      <c r="L96" s="34"/>
      <c r="M96" s="34"/>
      <c r="N96" s="34"/>
      <c r="O96" s="34"/>
    </row>
    <row r="97" spans="1:15">
      <c r="A97" s="66">
        <f>A96+1</f>
        <v>55</v>
      </c>
      <c r="B97" s="136" t="s">
        <v>1658</v>
      </c>
      <c r="C97" s="155"/>
      <c r="D97" s="580" t="s">
        <v>1118</v>
      </c>
      <c r="E97" s="155"/>
      <c r="F97" s="155"/>
      <c r="G97" s="155"/>
      <c r="H97" s="220">
        <f>C97+E97-F97+G97</f>
        <v>0</v>
      </c>
      <c r="I97" s="34"/>
      <c r="J97" s="34"/>
      <c r="K97" s="34"/>
      <c r="L97" s="34"/>
      <c r="M97" s="34"/>
      <c r="N97" s="34"/>
      <c r="O97" s="34"/>
    </row>
    <row r="98" spans="1:15" ht="15.75">
      <c r="A98" s="66">
        <f>A97+1</f>
        <v>56</v>
      </c>
      <c r="B98" s="555" t="s">
        <v>500</v>
      </c>
      <c r="C98" s="551">
        <f>SUM(C93:C97)</f>
        <v>0</v>
      </c>
      <c r="D98" s="576"/>
      <c r="E98" s="551">
        <f>SUM(E93:E97)</f>
        <v>0</v>
      </c>
      <c r="F98" s="551">
        <f>SUM(F93:F97)</f>
        <v>0</v>
      </c>
      <c r="G98" s="551">
        <f>SUM(G93:G97)</f>
        <v>0</v>
      </c>
      <c r="H98" s="546">
        <f>SUM(H93:H97)</f>
        <v>0</v>
      </c>
      <c r="I98" s="34"/>
      <c r="J98" s="34"/>
      <c r="K98" s="34"/>
      <c r="L98" s="34"/>
      <c r="M98" s="34"/>
      <c r="N98" s="34"/>
      <c r="O98" s="34"/>
    </row>
    <row r="99" spans="1:15" ht="15.75">
      <c r="A99" s="66"/>
      <c r="B99" s="553" t="s">
        <v>1661</v>
      </c>
      <c r="C99" s="146"/>
      <c r="D99" s="136"/>
      <c r="E99" s="146"/>
      <c r="F99" s="146"/>
      <c r="G99" s="146"/>
      <c r="H99" s="261"/>
      <c r="I99" s="34"/>
      <c r="J99" s="34"/>
      <c r="K99" s="34"/>
      <c r="L99" s="34"/>
      <c r="M99" s="34"/>
      <c r="N99" s="34"/>
      <c r="O99" s="34"/>
    </row>
    <row r="100" spans="1:15">
      <c r="A100" s="66">
        <f>A98+1</f>
        <v>57</v>
      </c>
      <c r="B100" s="155"/>
      <c r="C100" s="253"/>
      <c r="D100" s="580" t="s">
        <v>1092</v>
      </c>
      <c r="E100" s="253"/>
      <c r="F100" s="253"/>
      <c r="G100" s="253"/>
      <c r="H100" s="264">
        <f>C100+E100-F100+G100</f>
        <v>0</v>
      </c>
      <c r="I100" s="34"/>
      <c r="J100" s="34"/>
      <c r="K100" s="34"/>
      <c r="L100" s="34"/>
      <c r="M100" s="34"/>
      <c r="N100" s="34"/>
      <c r="O100" s="34"/>
    </row>
    <row r="101" spans="1:15">
      <c r="A101" s="66">
        <f>A100+1</f>
        <v>58</v>
      </c>
      <c r="B101" s="155"/>
      <c r="C101" s="157"/>
      <c r="D101" s="255"/>
      <c r="E101" s="157"/>
      <c r="F101" s="157"/>
      <c r="G101" s="157"/>
      <c r="H101" s="220">
        <f>C101+E101-F101+G101</f>
        <v>0</v>
      </c>
      <c r="I101" s="34"/>
      <c r="J101" s="34"/>
      <c r="K101" s="34"/>
      <c r="L101" s="34"/>
      <c r="M101" s="34"/>
      <c r="N101" s="34"/>
      <c r="O101" s="34"/>
    </row>
    <row r="102" spans="1:15">
      <c r="A102" s="66">
        <f>A101+1</f>
        <v>59</v>
      </c>
      <c r="B102" s="155"/>
      <c r="C102" s="155"/>
      <c r="D102" s="576"/>
      <c r="E102" s="155"/>
      <c r="F102" s="155"/>
      <c r="G102" s="155"/>
      <c r="H102" s="220">
        <f>C102+E102-F102+G102</f>
        <v>0</v>
      </c>
      <c r="I102" s="34"/>
      <c r="J102" s="34"/>
      <c r="K102" s="34"/>
      <c r="L102" s="34"/>
      <c r="M102" s="34"/>
      <c r="N102" s="34"/>
      <c r="O102" s="34"/>
    </row>
    <row r="103" spans="1:15">
      <c r="A103" s="66">
        <f>A102+1</f>
        <v>60</v>
      </c>
      <c r="B103" s="136" t="s">
        <v>1658</v>
      </c>
      <c r="C103" s="155"/>
      <c r="D103" s="580" t="s">
        <v>1118</v>
      </c>
      <c r="E103" s="155"/>
      <c r="F103" s="155"/>
      <c r="G103" s="155"/>
      <c r="H103" s="220">
        <f>C103+E103-F103+G103</f>
        <v>0</v>
      </c>
      <c r="I103" s="34"/>
      <c r="J103" s="34"/>
      <c r="K103" s="34"/>
      <c r="L103" s="34"/>
      <c r="M103" s="34"/>
      <c r="N103" s="34"/>
      <c r="O103" s="34"/>
    </row>
    <row r="104" spans="1:15" ht="15.75">
      <c r="A104" s="66">
        <f>A103+1</f>
        <v>61</v>
      </c>
      <c r="B104" s="555" t="s">
        <v>500</v>
      </c>
      <c r="C104" s="556">
        <f>SUM(C100:C103)</f>
        <v>0</v>
      </c>
      <c r="D104" s="136"/>
      <c r="E104" s="556">
        <f>SUM(E100:E103)</f>
        <v>0</v>
      </c>
      <c r="F104" s="556">
        <f>SUM(F100:F103)</f>
        <v>0</v>
      </c>
      <c r="G104" s="556">
        <f>SUM(G100:G103)</f>
        <v>0</v>
      </c>
      <c r="H104" s="557">
        <f>SUM(H100:H103)</f>
        <v>0</v>
      </c>
      <c r="I104" s="34"/>
      <c r="J104" s="34"/>
      <c r="K104" s="34"/>
      <c r="L104" s="34"/>
      <c r="M104" s="34"/>
      <c r="N104" s="34"/>
      <c r="O104" s="34"/>
    </row>
    <row r="105" spans="1:15" ht="16.5" thickBot="1">
      <c r="A105" s="71">
        <f>A104+1</f>
        <v>62</v>
      </c>
      <c r="B105" s="581" t="s">
        <v>1662</v>
      </c>
      <c r="C105" s="478">
        <f>C98+C104</f>
        <v>0</v>
      </c>
      <c r="D105" s="258"/>
      <c r="E105" s="478">
        <f>E98+E104</f>
        <v>0</v>
      </c>
      <c r="F105" s="478">
        <f>F98+F104</f>
        <v>0</v>
      </c>
      <c r="G105" s="478">
        <f>G98+G104</f>
        <v>0</v>
      </c>
      <c r="H105" s="479">
        <f>H98+H104</f>
        <v>0</v>
      </c>
      <c r="I105" s="34"/>
      <c r="J105" s="34"/>
      <c r="K105" s="34"/>
      <c r="L105" s="34"/>
      <c r="M105" s="34"/>
      <c r="N105" s="34"/>
      <c r="O105" s="34"/>
    </row>
    <row r="106" spans="1:15">
      <c r="A106" s="34"/>
      <c r="B106" s="34"/>
      <c r="C106" s="34"/>
      <c r="D106" s="34"/>
      <c r="E106" s="34"/>
      <c r="F106" s="34"/>
      <c r="G106" s="34"/>
      <c r="H106" s="130" t="s">
        <v>595</v>
      </c>
      <c r="I106" s="34"/>
      <c r="J106" s="34"/>
      <c r="K106" s="34"/>
      <c r="L106" s="34"/>
      <c r="M106" s="34"/>
      <c r="N106" s="34"/>
      <c r="O106" s="34"/>
    </row>
    <row r="107" spans="1:15">
      <c r="A107" s="34"/>
      <c r="B107" s="74"/>
      <c r="C107" s="74"/>
      <c r="D107" s="572"/>
      <c r="E107" s="74"/>
      <c r="F107" s="74"/>
      <c r="G107" s="74"/>
      <c r="H107" s="74"/>
      <c r="I107" s="34"/>
      <c r="J107" s="34"/>
      <c r="K107" s="34"/>
      <c r="L107" s="34"/>
      <c r="M107" s="34"/>
      <c r="N107" s="34"/>
      <c r="O107" s="34"/>
    </row>
    <row r="108" spans="1:15">
      <c r="A108" s="101" t="s">
        <v>920</v>
      </c>
      <c r="B108" s="101"/>
      <c r="C108" s="101"/>
      <c r="D108" s="579"/>
      <c r="E108" s="101"/>
      <c r="F108" s="101"/>
      <c r="G108" s="101"/>
      <c r="H108" s="101"/>
      <c r="I108" s="34"/>
      <c r="J108" s="34"/>
      <c r="K108" s="34"/>
      <c r="L108" s="34"/>
      <c r="M108" s="34"/>
      <c r="N108" s="34"/>
      <c r="O108" s="34"/>
    </row>
    <row r="109" spans="1:15">
      <c r="A109" s="34"/>
      <c r="B109" s="34"/>
      <c r="C109" s="34"/>
      <c r="D109" s="34"/>
      <c r="E109" s="34"/>
      <c r="F109" s="34"/>
      <c r="G109" s="34"/>
    </row>
    <row r="110" spans="1:15">
      <c r="A110" s="34"/>
      <c r="B110" s="34"/>
      <c r="C110" s="34"/>
      <c r="D110" s="34"/>
      <c r="E110" s="34"/>
      <c r="F110" s="34"/>
      <c r="G110" s="34"/>
    </row>
    <row r="111" spans="1:15">
      <c r="A111" s="34"/>
      <c r="B111" s="34"/>
      <c r="C111" s="34"/>
      <c r="D111" s="34"/>
      <c r="E111" s="34"/>
      <c r="F111" s="34"/>
      <c r="G111" s="34"/>
    </row>
    <row r="112" spans="1:15">
      <c r="A112" s="34"/>
      <c r="B112" s="34"/>
      <c r="C112" s="34"/>
      <c r="D112" s="34"/>
      <c r="E112" s="34"/>
      <c r="F112" s="34"/>
      <c r="G112" s="34"/>
    </row>
    <row r="113" spans="1:7">
      <c r="A113" s="34"/>
      <c r="B113" s="34"/>
      <c r="C113" s="34"/>
      <c r="D113" s="34"/>
      <c r="E113" s="34"/>
      <c r="F113" s="34"/>
      <c r="G113" s="34"/>
    </row>
    <row r="114" spans="1:7">
      <c r="A114" s="34"/>
      <c r="B114" s="34"/>
      <c r="C114" s="34"/>
      <c r="D114" s="34"/>
      <c r="E114" s="34"/>
      <c r="F114" s="34"/>
      <c r="G114" s="34"/>
    </row>
    <row r="115" spans="1:7">
      <c r="A115" s="34"/>
      <c r="B115" s="34"/>
      <c r="C115" s="34"/>
      <c r="D115" s="34"/>
      <c r="E115" s="34"/>
      <c r="F115" s="34"/>
      <c r="G115" s="34"/>
    </row>
    <row r="116" spans="1:7">
      <c r="A116" s="34"/>
      <c r="B116" s="34"/>
      <c r="C116" s="34"/>
      <c r="D116" s="34"/>
      <c r="E116" s="34"/>
      <c r="F116" s="34"/>
      <c r="G116" s="34"/>
    </row>
    <row r="117" spans="1:7">
      <c r="A117" s="34"/>
      <c r="B117" s="34"/>
      <c r="C117" s="34"/>
      <c r="D117" s="34"/>
      <c r="E117" s="34"/>
      <c r="F117" s="34"/>
      <c r="G117" s="34"/>
    </row>
    <row r="118" spans="1:7">
      <c r="A118" s="34"/>
      <c r="B118" s="34"/>
      <c r="C118" s="34"/>
      <c r="D118" s="34"/>
      <c r="E118" s="34"/>
      <c r="F118" s="34"/>
      <c r="G118" s="34"/>
    </row>
    <row r="119" spans="1:7">
      <c r="A119" s="34"/>
      <c r="B119" s="34"/>
      <c r="C119" s="34"/>
      <c r="D119" s="34"/>
      <c r="E119" s="34"/>
      <c r="F119" s="34"/>
      <c r="G119" s="34"/>
    </row>
    <row r="120" spans="1:7">
      <c r="A120" s="34"/>
      <c r="B120" s="34"/>
      <c r="C120" s="34"/>
      <c r="D120" s="34"/>
      <c r="E120" s="34"/>
      <c r="F120" s="34"/>
      <c r="G120" s="34"/>
    </row>
    <row r="121" spans="1:7">
      <c r="A121" s="34"/>
      <c r="B121" s="34"/>
      <c r="C121" s="34"/>
      <c r="D121" s="34"/>
      <c r="E121" s="34"/>
      <c r="F121" s="34"/>
      <c r="G121" s="34"/>
    </row>
    <row r="122" spans="1:7">
      <c r="A122" s="34"/>
      <c r="B122" s="34"/>
      <c r="C122" s="34"/>
      <c r="D122" s="34"/>
      <c r="E122" s="34"/>
      <c r="F122" s="34"/>
      <c r="G122" s="34"/>
    </row>
    <row r="123" spans="1:7">
      <c r="A123" s="34"/>
      <c r="B123" s="34"/>
      <c r="C123" s="34"/>
      <c r="D123" s="34"/>
      <c r="E123" s="34"/>
      <c r="F123" s="34"/>
      <c r="G123" s="34"/>
    </row>
    <row r="124" spans="1:7">
      <c r="A124" s="34"/>
      <c r="B124" s="34"/>
      <c r="C124" s="34"/>
      <c r="D124" s="34"/>
      <c r="E124" s="34"/>
      <c r="F124" s="34"/>
      <c r="G124" s="34"/>
    </row>
    <row r="125" spans="1:7">
      <c r="A125" s="34"/>
      <c r="B125" s="34"/>
      <c r="C125" s="34"/>
      <c r="D125" s="34"/>
      <c r="E125" s="34"/>
      <c r="F125" s="34"/>
      <c r="G125" s="34"/>
    </row>
    <row r="126" spans="1:7">
      <c r="A126" s="34"/>
      <c r="B126" s="34"/>
      <c r="C126" s="34"/>
      <c r="D126" s="34"/>
      <c r="E126" s="34"/>
      <c r="F126" s="34"/>
      <c r="G126" s="34"/>
    </row>
    <row r="127" spans="1:7">
      <c r="A127" s="34"/>
      <c r="B127" s="34"/>
      <c r="C127" s="34"/>
      <c r="D127" s="34"/>
      <c r="E127" s="34"/>
      <c r="F127" s="34"/>
      <c r="G127" s="34"/>
    </row>
    <row r="128" spans="1:7">
      <c r="A128" s="34"/>
      <c r="B128" s="34"/>
      <c r="C128" s="34"/>
      <c r="D128" s="34"/>
      <c r="E128" s="34"/>
      <c r="F128" s="34"/>
      <c r="G128" s="34"/>
    </row>
  </sheetData>
  <printOptions horizontalCentered="1" verticalCentered="1"/>
  <pageMargins left="0.5" right="0.5" top="0.5" bottom="0.5" header="0" footer="0"/>
  <pageSetup scale="62" fitToHeight="2" orientation="landscape" r:id="rId1"/>
  <headerFooter alignWithMargins="0"/>
  <rowBreaks count="1" manualBreakCount="1">
    <brk id="5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64"/>
  <sheetViews>
    <sheetView showGridLines="0" defaultGridColor="0" topLeftCell="A16" colorId="22" zoomScale="75" zoomScaleNormal="75" workbookViewId="0">
      <selection activeCell="J29" sqref="J29"/>
    </sheetView>
  </sheetViews>
  <sheetFormatPr defaultColWidth="9.77734375" defaultRowHeight="15"/>
  <cols>
    <col min="1" max="1" width="4.77734375" customWidth="1"/>
    <col min="2" max="2" width="60.77734375" customWidth="1"/>
    <col min="3" max="3" width="15.77734375" customWidth="1"/>
    <col min="4" max="4" width="6.77734375" customWidth="1"/>
    <col min="5" max="7" width="12.77734375" customWidth="1"/>
    <col min="8" max="8" width="26.77734375" customWidth="1"/>
    <col min="10" max="10" width="14.6640625" bestFit="1" customWidth="1"/>
  </cols>
  <sheetData>
    <row r="1" spans="1:15" ht="15.75" thickBot="1">
      <c r="A1" s="7" t="str">
        <f>'Data Sheet'!A56</f>
        <v>Annual Report of Frontier Telephone of Rochester, Inc.                                                                                                       For the period ending December 31, 2015</v>
      </c>
      <c r="B1" s="7"/>
      <c r="C1" s="7"/>
      <c r="D1" s="7"/>
      <c r="E1" s="7"/>
      <c r="F1" s="7"/>
      <c r="G1" s="7"/>
      <c r="H1" s="7"/>
      <c r="I1" s="7"/>
      <c r="J1" s="7"/>
      <c r="K1" s="7"/>
      <c r="L1" s="7"/>
      <c r="M1" s="7"/>
      <c r="N1" s="7"/>
      <c r="O1" s="7"/>
    </row>
    <row r="2" spans="1:15">
      <c r="A2" s="451"/>
      <c r="B2" s="582"/>
      <c r="C2" s="582"/>
      <c r="D2" s="582"/>
      <c r="E2" s="582"/>
      <c r="F2" s="582"/>
      <c r="G2" s="582"/>
      <c r="H2" s="583"/>
      <c r="I2" s="7"/>
      <c r="J2" s="7"/>
      <c r="K2" s="7"/>
      <c r="L2" s="7"/>
      <c r="M2" s="7"/>
      <c r="N2" s="7"/>
      <c r="O2" s="7"/>
    </row>
    <row r="3" spans="1:15" ht="15.75">
      <c r="A3" s="584"/>
      <c r="B3" s="82" t="s">
        <v>1663</v>
      </c>
      <c r="C3" s="453"/>
      <c r="D3" s="453"/>
      <c r="E3" s="453"/>
      <c r="F3" s="453"/>
      <c r="G3" s="453"/>
      <c r="H3" s="454"/>
      <c r="I3" s="7"/>
      <c r="J3" s="7"/>
      <c r="K3" s="7"/>
      <c r="L3" s="7"/>
      <c r="M3" s="7"/>
      <c r="N3" s="7"/>
      <c r="O3" s="7"/>
    </row>
    <row r="4" spans="1:15" ht="15.75">
      <c r="A4" s="584"/>
      <c r="B4" s="82"/>
      <c r="C4" s="453"/>
      <c r="D4" s="453"/>
      <c r="E4" s="453"/>
      <c r="F4" s="453"/>
      <c r="G4" s="453"/>
      <c r="H4" s="454"/>
      <c r="I4" s="7"/>
      <c r="J4" s="7"/>
      <c r="K4" s="7"/>
      <c r="L4" s="7"/>
      <c r="M4" s="7"/>
      <c r="N4" s="7"/>
      <c r="O4" s="7"/>
    </row>
    <row r="5" spans="1:15">
      <c r="A5" s="524" t="s">
        <v>336</v>
      </c>
      <c r="B5" s="7" t="s">
        <v>1638</v>
      </c>
      <c r="C5" s="7"/>
      <c r="D5" s="7"/>
      <c r="E5" s="7"/>
      <c r="F5" s="7"/>
      <c r="G5" s="7"/>
      <c r="H5" s="455"/>
      <c r="I5" s="7"/>
      <c r="J5" s="7"/>
      <c r="K5" s="7"/>
      <c r="L5" s="7"/>
      <c r="M5" s="7"/>
      <c r="N5" s="7"/>
      <c r="O5" s="7"/>
    </row>
    <row r="6" spans="1:15">
      <c r="A6" s="84"/>
      <c r="B6" s="7" t="s">
        <v>1639</v>
      </c>
      <c r="C6" s="7"/>
      <c r="D6" s="7"/>
      <c r="E6" s="7"/>
      <c r="F6" s="7"/>
      <c r="G6" s="7"/>
      <c r="H6" s="455"/>
      <c r="I6" s="7"/>
      <c r="J6" s="7"/>
      <c r="K6" s="7"/>
      <c r="L6" s="7"/>
      <c r="M6" s="7"/>
      <c r="N6" s="7"/>
      <c r="O6" s="7"/>
    </row>
    <row r="7" spans="1:15">
      <c r="A7" s="84"/>
      <c r="B7" s="7"/>
      <c r="C7" s="7"/>
      <c r="D7" s="7"/>
      <c r="E7" s="7"/>
      <c r="F7" s="7"/>
      <c r="G7" s="7"/>
      <c r="H7" s="455"/>
      <c r="I7" s="7"/>
      <c r="J7" s="7"/>
      <c r="K7" s="7"/>
      <c r="L7" s="7"/>
      <c r="M7" s="7"/>
      <c r="N7" s="7"/>
      <c r="O7" s="7"/>
    </row>
    <row r="8" spans="1:15">
      <c r="A8" s="524" t="s">
        <v>350</v>
      </c>
      <c r="B8" s="7" t="s">
        <v>1640</v>
      </c>
      <c r="C8" s="7"/>
      <c r="D8" s="7"/>
      <c r="E8" s="7"/>
      <c r="F8" s="7"/>
      <c r="G8" s="7"/>
      <c r="H8" s="455"/>
      <c r="I8" s="7"/>
      <c r="J8" s="7"/>
      <c r="K8" s="7"/>
      <c r="L8" s="7"/>
      <c r="M8" s="7"/>
      <c r="N8" s="7"/>
      <c r="O8" s="7"/>
    </row>
    <row r="9" spans="1:15">
      <c r="A9" s="84"/>
      <c r="B9" s="7" t="s">
        <v>1641</v>
      </c>
      <c r="C9" s="7"/>
      <c r="D9" s="7"/>
      <c r="E9" s="7"/>
      <c r="F9" s="7"/>
      <c r="G9" s="7"/>
      <c r="H9" s="455"/>
      <c r="I9" s="7"/>
      <c r="J9" s="7"/>
      <c r="K9" s="7"/>
      <c r="L9" s="7"/>
      <c r="M9" s="7"/>
      <c r="N9" s="7"/>
      <c r="O9" s="7"/>
    </row>
    <row r="10" spans="1:15">
      <c r="A10" s="84"/>
      <c r="B10" s="7"/>
      <c r="C10" s="7"/>
      <c r="D10" s="7"/>
      <c r="E10" s="7"/>
      <c r="F10" s="7"/>
      <c r="G10" s="7"/>
      <c r="H10" s="455"/>
      <c r="I10" s="7"/>
      <c r="J10" s="7"/>
      <c r="K10" s="7"/>
      <c r="L10" s="7"/>
      <c r="M10" s="7"/>
      <c r="N10" s="7"/>
      <c r="O10" s="7"/>
    </row>
    <row r="11" spans="1:15">
      <c r="A11" s="524" t="s">
        <v>383</v>
      </c>
      <c r="B11" s="7" t="s">
        <v>1664</v>
      </c>
      <c r="C11" s="7"/>
      <c r="D11" s="7"/>
      <c r="E11" s="7"/>
      <c r="F11" s="7"/>
      <c r="G11" s="7"/>
      <c r="H11" s="455"/>
      <c r="I11" s="7"/>
      <c r="J11" s="7"/>
      <c r="K11" s="7"/>
      <c r="L11" s="7"/>
      <c r="M11" s="7"/>
      <c r="N11" s="7"/>
      <c r="O11" s="7"/>
    </row>
    <row r="12" spans="1:15">
      <c r="A12" s="84"/>
      <c r="B12" s="7" t="s">
        <v>1665</v>
      </c>
      <c r="C12" s="7"/>
      <c r="D12" s="7"/>
      <c r="E12" s="7"/>
      <c r="F12" s="7"/>
      <c r="G12" s="7"/>
      <c r="H12" s="455"/>
      <c r="I12" s="7"/>
      <c r="J12" s="7"/>
      <c r="K12" s="7"/>
      <c r="L12" s="7"/>
      <c r="M12" s="7"/>
      <c r="N12" s="7"/>
      <c r="O12" s="7"/>
    </row>
    <row r="13" spans="1:15">
      <c r="A13" s="456"/>
      <c r="B13" s="458"/>
      <c r="C13" s="585" t="s">
        <v>812</v>
      </c>
      <c r="D13" s="458"/>
      <c r="E13" s="585" t="s">
        <v>1027</v>
      </c>
      <c r="F13" s="585" t="s">
        <v>1027</v>
      </c>
      <c r="G13" s="585" t="s">
        <v>663</v>
      </c>
      <c r="H13" s="464" t="s">
        <v>812</v>
      </c>
      <c r="I13" s="7"/>
      <c r="J13" s="7"/>
      <c r="K13" s="7"/>
      <c r="L13" s="7"/>
      <c r="M13" s="7"/>
      <c r="N13" s="7"/>
      <c r="O13" s="7"/>
    </row>
    <row r="14" spans="1:15">
      <c r="A14" s="466" t="s">
        <v>489</v>
      </c>
      <c r="B14" s="468" t="s">
        <v>1642</v>
      </c>
      <c r="C14" s="468" t="s">
        <v>1290</v>
      </c>
      <c r="D14" s="468" t="s">
        <v>1643</v>
      </c>
      <c r="E14" s="468" t="s">
        <v>506</v>
      </c>
      <c r="F14" s="468" t="s">
        <v>506</v>
      </c>
      <c r="G14" s="468" t="s">
        <v>1644</v>
      </c>
      <c r="H14" s="465" t="s">
        <v>814</v>
      </c>
      <c r="I14" s="7"/>
      <c r="J14" s="7"/>
      <c r="K14" s="7"/>
      <c r="L14" s="7"/>
      <c r="M14" s="7"/>
      <c r="N14" s="7"/>
      <c r="O14" s="7"/>
    </row>
    <row r="15" spans="1:15">
      <c r="A15" s="466" t="s">
        <v>501</v>
      </c>
      <c r="B15" s="463"/>
      <c r="C15" s="468" t="s">
        <v>1441</v>
      </c>
      <c r="D15" s="468" t="s">
        <v>1645</v>
      </c>
      <c r="E15" s="468" t="s">
        <v>1646</v>
      </c>
      <c r="F15" s="468" t="s">
        <v>1647</v>
      </c>
      <c r="G15" s="468" t="s">
        <v>1648</v>
      </c>
      <c r="H15" s="465" t="s">
        <v>506</v>
      </c>
      <c r="I15" s="7"/>
      <c r="J15" s="7"/>
      <c r="K15" s="7"/>
      <c r="L15" s="7"/>
      <c r="M15" s="7"/>
      <c r="N15" s="7"/>
      <c r="O15" s="7"/>
    </row>
    <row r="16" spans="1:15">
      <c r="A16" s="462"/>
      <c r="B16" s="468" t="s">
        <v>226</v>
      </c>
      <c r="C16" s="468" t="s">
        <v>227</v>
      </c>
      <c r="D16" s="468" t="s">
        <v>228</v>
      </c>
      <c r="E16" s="468" t="s">
        <v>515</v>
      </c>
      <c r="F16" s="468" t="s">
        <v>516</v>
      </c>
      <c r="G16" s="468" t="s">
        <v>517</v>
      </c>
      <c r="H16" s="465" t="s">
        <v>518</v>
      </c>
      <c r="I16" s="7"/>
      <c r="J16" s="7"/>
      <c r="K16" s="7"/>
      <c r="L16" s="7"/>
      <c r="M16" s="7"/>
      <c r="N16" s="7"/>
      <c r="O16" s="7"/>
    </row>
    <row r="17" spans="1:15" ht="15.75">
      <c r="A17" s="456"/>
      <c r="B17" s="586" t="s">
        <v>1649</v>
      </c>
      <c r="C17" s="458"/>
      <c r="D17" s="458"/>
      <c r="E17" s="458"/>
      <c r="F17" s="458"/>
      <c r="G17" s="458"/>
      <c r="H17" s="486"/>
      <c r="I17" s="7"/>
      <c r="J17" s="7"/>
      <c r="K17" s="7"/>
      <c r="L17" s="7"/>
      <c r="M17" s="7"/>
      <c r="N17" s="7"/>
      <c r="O17" s="7"/>
    </row>
    <row r="18" spans="1:15" ht="15.75">
      <c r="A18" s="462"/>
      <c r="B18" s="474" t="s">
        <v>1666</v>
      </c>
      <c r="C18" s="252"/>
      <c r="D18" s="576"/>
      <c r="E18" s="252"/>
      <c r="F18" s="252"/>
      <c r="G18" s="252"/>
      <c r="H18" s="264"/>
      <c r="I18" s="7"/>
      <c r="J18" s="7"/>
      <c r="K18" s="7"/>
      <c r="L18" s="7"/>
      <c r="M18" s="7"/>
      <c r="N18" s="7"/>
      <c r="O18" s="7"/>
    </row>
    <row r="19" spans="1:15">
      <c r="A19" s="462">
        <v>1</v>
      </c>
      <c r="B19" s="155"/>
      <c r="C19" s="253"/>
      <c r="D19" s="573"/>
      <c r="E19" s="253"/>
      <c r="F19" s="253"/>
      <c r="G19" s="253"/>
      <c r="H19" s="264">
        <f t="shared" ref="H19:H26" si="0">C19+E19-F19+G19</f>
        <v>0</v>
      </c>
      <c r="I19" s="7"/>
      <c r="J19" s="7"/>
      <c r="K19" s="7"/>
      <c r="L19" s="7"/>
      <c r="M19" s="7"/>
      <c r="N19" s="7"/>
      <c r="O19" s="7"/>
    </row>
    <row r="20" spans="1:15">
      <c r="A20" s="462">
        <f t="shared" ref="A20:A27" si="1">A19+1</f>
        <v>2</v>
      </c>
      <c r="B20" s="155"/>
      <c r="C20" s="157"/>
      <c r="D20" s="157"/>
      <c r="E20" s="157"/>
      <c r="F20" s="157"/>
      <c r="G20" s="157"/>
      <c r="H20" s="220">
        <f t="shared" si="0"/>
        <v>0</v>
      </c>
      <c r="I20" s="7"/>
      <c r="J20" s="7"/>
      <c r="K20" s="7"/>
      <c r="L20" s="7"/>
      <c r="M20" s="7"/>
      <c r="N20" s="7"/>
      <c r="O20" s="7"/>
    </row>
    <row r="21" spans="1:15">
      <c r="A21" s="462">
        <f t="shared" si="1"/>
        <v>3</v>
      </c>
      <c r="B21" s="155"/>
      <c r="C21" s="157"/>
      <c r="D21" s="157"/>
      <c r="E21" s="157"/>
      <c r="F21" s="157"/>
      <c r="G21" s="157"/>
      <c r="H21" s="220">
        <f t="shared" si="0"/>
        <v>0</v>
      </c>
      <c r="I21" s="7"/>
      <c r="J21" s="7"/>
      <c r="K21" s="7"/>
      <c r="L21" s="7"/>
      <c r="M21" s="7"/>
      <c r="N21" s="7"/>
      <c r="O21" s="7"/>
    </row>
    <row r="22" spans="1:15">
      <c r="A22" s="462">
        <f t="shared" si="1"/>
        <v>4</v>
      </c>
      <c r="B22" s="155"/>
      <c r="C22" s="157"/>
      <c r="D22" s="157"/>
      <c r="E22" s="157"/>
      <c r="F22" s="157"/>
      <c r="G22" s="157"/>
      <c r="H22" s="220">
        <f t="shared" si="0"/>
        <v>0</v>
      </c>
      <c r="I22" s="7"/>
      <c r="J22" s="7"/>
      <c r="K22" s="7"/>
      <c r="L22" s="7"/>
      <c r="M22" s="7"/>
      <c r="N22" s="7"/>
      <c r="O22" s="7"/>
    </row>
    <row r="23" spans="1:15">
      <c r="A23" s="462">
        <f t="shared" si="1"/>
        <v>5</v>
      </c>
      <c r="B23" s="155"/>
      <c r="C23" s="157"/>
      <c r="D23" s="157"/>
      <c r="E23" s="157"/>
      <c r="F23" s="157"/>
      <c r="G23" s="157"/>
      <c r="H23" s="220">
        <f t="shared" si="0"/>
        <v>0</v>
      </c>
      <c r="I23" s="7"/>
      <c r="J23" s="7"/>
      <c r="K23" s="7"/>
      <c r="L23" s="7"/>
      <c r="M23" s="7"/>
      <c r="N23" s="7"/>
      <c r="O23" s="7"/>
    </row>
    <row r="24" spans="1:15">
      <c r="A24" s="462">
        <f t="shared" si="1"/>
        <v>6</v>
      </c>
      <c r="B24" s="155"/>
      <c r="C24" s="157"/>
      <c r="D24" s="157"/>
      <c r="E24" s="157"/>
      <c r="F24" s="157"/>
      <c r="G24" s="157"/>
      <c r="H24" s="220">
        <f t="shared" si="0"/>
        <v>0</v>
      </c>
      <c r="I24" s="7"/>
      <c r="J24" s="7"/>
      <c r="K24" s="7"/>
      <c r="L24" s="7"/>
      <c r="M24" s="7"/>
      <c r="N24" s="7"/>
      <c r="O24" s="7"/>
    </row>
    <row r="25" spans="1:15">
      <c r="A25" s="462">
        <f t="shared" si="1"/>
        <v>7</v>
      </c>
      <c r="B25" s="155"/>
      <c r="C25" s="157"/>
      <c r="D25" s="157"/>
      <c r="E25" s="157"/>
      <c r="F25" s="157"/>
      <c r="G25" s="157"/>
      <c r="H25" s="220">
        <f t="shared" si="0"/>
        <v>0</v>
      </c>
      <c r="I25" s="7"/>
      <c r="J25" s="7"/>
      <c r="K25" s="7"/>
      <c r="L25" s="7"/>
      <c r="M25" s="7"/>
      <c r="N25" s="7"/>
      <c r="O25" s="7"/>
    </row>
    <row r="26" spans="1:15">
      <c r="A26" s="462">
        <f t="shared" si="1"/>
        <v>8</v>
      </c>
      <c r="B26" s="155"/>
      <c r="C26" s="157"/>
      <c r="D26" s="157"/>
      <c r="E26" s="157"/>
      <c r="F26" s="157"/>
      <c r="G26" s="157"/>
      <c r="H26" s="220">
        <f t="shared" si="0"/>
        <v>0</v>
      </c>
      <c r="I26" s="7"/>
      <c r="J26" s="7"/>
      <c r="K26" s="7"/>
      <c r="L26" s="7"/>
      <c r="M26" s="7"/>
      <c r="N26" s="7"/>
      <c r="O26" s="7"/>
    </row>
    <row r="27" spans="1:15" ht="15.75">
      <c r="A27" s="462">
        <f t="shared" si="1"/>
        <v>9</v>
      </c>
      <c r="B27" s="587" t="s">
        <v>500</v>
      </c>
      <c r="C27" s="551">
        <f>SUM(C19:C26)</f>
        <v>0</v>
      </c>
      <c r="D27" s="576">
        <v>7250</v>
      </c>
      <c r="E27" s="551">
        <f>SUM(E19:E26)</f>
        <v>0</v>
      </c>
      <c r="F27" s="551">
        <f>SUM(F19:F26)</f>
        <v>0</v>
      </c>
      <c r="G27" s="551">
        <f>SUM(G19:G26)</f>
        <v>0</v>
      </c>
      <c r="H27" s="546">
        <f>SUM(H19:H26)</f>
        <v>0</v>
      </c>
      <c r="I27" s="7"/>
      <c r="J27" s="1192"/>
      <c r="K27" s="7"/>
      <c r="L27" s="7"/>
      <c r="M27" s="7"/>
      <c r="N27" s="7"/>
      <c r="O27" s="7"/>
    </row>
    <row r="28" spans="1:15" ht="15.75">
      <c r="A28" s="462"/>
      <c r="B28" s="474" t="s">
        <v>1667</v>
      </c>
      <c r="C28" s="458"/>
      <c r="D28" s="463"/>
      <c r="E28" s="458"/>
      <c r="F28" s="458"/>
      <c r="G28" s="458"/>
      <c r="H28" s="486"/>
      <c r="I28" s="7"/>
      <c r="J28" s="1192"/>
      <c r="K28" s="7"/>
      <c r="L28" s="7"/>
      <c r="M28" s="7"/>
      <c r="N28" s="7"/>
      <c r="O28" s="7"/>
    </row>
    <row r="29" spans="1:15">
      <c r="A29" s="462">
        <f>A27+1</f>
        <v>10</v>
      </c>
      <c r="B29" s="155" t="s">
        <v>1668</v>
      </c>
      <c r="C29" s="253">
        <v>119081980</v>
      </c>
      <c r="D29" s="253"/>
      <c r="E29" s="253">
        <v>20666108.640000001</v>
      </c>
      <c r="F29" s="253"/>
      <c r="G29" s="253">
        <v>203578.95</v>
      </c>
      <c r="H29" s="264">
        <f>C29+E29-F29+G29</f>
        <v>139951667.58999997</v>
      </c>
      <c r="I29" s="7"/>
      <c r="J29" s="1192"/>
      <c r="K29" s="7"/>
      <c r="L29" s="7"/>
      <c r="M29" s="7"/>
      <c r="N29" s="7"/>
      <c r="O29" s="7"/>
    </row>
    <row r="30" spans="1:15">
      <c r="A30" s="462">
        <f t="shared" ref="A30:A38" si="2">A29+1</f>
        <v>11</v>
      </c>
      <c r="B30" s="155"/>
      <c r="C30" s="157"/>
      <c r="D30" s="157"/>
      <c r="E30" s="157"/>
      <c r="F30" s="157"/>
      <c r="G30" s="157"/>
      <c r="H30" s="220">
        <f t="shared" ref="H30:H36" si="3">C30+E30-F30+G30</f>
        <v>0</v>
      </c>
      <c r="I30" s="7"/>
      <c r="J30" s="1193"/>
      <c r="K30" s="7"/>
      <c r="L30" s="7"/>
      <c r="M30" s="7"/>
      <c r="N30" s="7"/>
      <c r="O30" s="7"/>
    </row>
    <row r="31" spans="1:15">
      <c r="A31" s="462">
        <f t="shared" si="2"/>
        <v>12</v>
      </c>
      <c r="B31" s="155"/>
      <c r="C31" s="157"/>
      <c r="D31" s="157"/>
      <c r="E31" s="157"/>
      <c r="F31" s="157"/>
      <c r="G31" s="157"/>
      <c r="H31" s="220">
        <f t="shared" si="3"/>
        <v>0</v>
      </c>
      <c r="I31" s="7"/>
      <c r="J31" s="7"/>
      <c r="K31" s="7"/>
      <c r="L31" s="7"/>
      <c r="M31" s="7"/>
      <c r="N31" s="7"/>
      <c r="O31" s="7"/>
    </row>
    <row r="32" spans="1:15">
      <c r="A32" s="462">
        <f t="shared" si="2"/>
        <v>13</v>
      </c>
      <c r="B32" s="155"/>
      <c r="C32" s="157"/>
      <c r="D32" s="157"/>
      <c r="E32" s="157"/>
      <c r="F32" s="157"/>
      <c r="G32" s="157"/>
      <c r="H32" s="220">
        <f t="shared" si="3"/>
        <v>0</v>
      </c>
      <c r="I32" s="7"/>
      <c r="J32" s="1192"/>
      <c r="K32" s="7"/>
      <c r="L32" s="7"/>
      <c r="M32" s="7"/>
      <c r="N32" s="7"/>
      <c r="O32" s="7"/>
    </row>
    <row r="33" spans="1:15">
      <c r="A33" s="462">
        <f t="shared" si="2"/>
        <v>14</v>
      </c>
      <c r="B33" s="155"/>
      <c r="C33" s="157"/>
      <c r="D33" s="157"/>
      <c r="E33" s="157"/>
      <c r="F33" s="157"/>
      <c r="G33" s="157"/>
      <c r="H33" s="220">
        <f t="shared" si="3"/>
        <v>0</v>
      </c>
      <c r="I33" s="7"/>
      <c r="J33" s="1192"/>
      <c r="K33" s="7"/>
      <c r="L33" s="7"/>
      <c r="M33" s="7"/>
      <c r="N33" s="7"/>
      <c r="O33" s="7"/>
    </row>
    <row r="34" spans="1:15">
      <c r="A34" s="462">
        <f t="shared" si="2"/>
        <v>15</v>
      </c>
      <c r="B34" s="155"/>
      <c r="C34" s="157"/>
      <c r="D34" s="157"/>
      <c r="E34" s="157"/>
      <c r="F34" s="157"/>
      <c r="G34" s="157"/>
      <c r="H34" s="220">
        <f t="shared" si="3"/>
        <v>0</v>
      </c>
      <c r="I34" s="7"/>
      <c r="J34" s="1192"/>
      <c r="K34" s="7"/>
      <c r="L34" s="7"/>
      <c r="M34" s="7"/>
      <c r="N34" s="7"/>
      <c r="O34" s="7"/>
    </row>
    <row r="35" spans="1:15">
      <c r="A35" s="462">
        <f t="shared" si="2"/>
        <v>16</v>
      </c>
      <c r="B35" s="155"/>
      <c r="C35" s="155"/>
      <c r="D35" s="573"/>
      <c r="E35" s="155"/>
      <c r="F35" s="155"/>
      <c r="G35" s="155"/>
      <c r="H35" s="220">
        <f t="shared" si="3"/>
        <v>0</v>
      </c>
      <c r="I35" s="7"/>
      <c r="J35" s="7"/>
      <c r="K35" s="7"/>
      <c r="L35" s="7"/>
      <c r="M35" s="7"/>
      <c r="N35" s="7"/>
      <c r="O35" s="7"/>
    </row>
    <row r="36" spans="1:15">
      <c r="A36" s="462">
        <f t="shared" si="2"/>
        <v>17</v>
      </c>
      <c r="B36" s="155"/>
      <c r="C36" s="155"/>
      <c r="D36" s="573"/>
      <c r="E36" s="155"/>
      <c r="F36" s="155"/>
      <c r="G36" s="155"/>
      <c r="H36" s="220">
        <f t="shared" si="3"/>
        <v>0</v>
      </c>
      <c r="I36" s="7"/>
      <c r="J36" s="7"/>
      <c r="K36" s="7"/>
      <c r="L36" s="7"/>
      <c r="M36" s="7"/>
      <c r="N36" s="7"/>
      <c r="O36" s="7"/>
    </row>
    <row r="37" spans="1:15" ht="15.75">
      <c r="A37" s="462">
        <f t="shared" si="2"/>
        <v>18</v>
      </c>
      <c r="B37" s="587" t="s">
        <v>500</v>
      </c>
      <c r="C37" s="551">
        <f>SUM(C29:C36)</f>
        <v>119081980</v>
      </c>
      <c r="D37" s="576">
        <v>7250</v>
      </c>
      <c r="E37" s="551">
        <f>SUM(E29:E36)</f>
        <v>20666108.640000001</v>
      </c>
      <c r="F37" s="551">
        <f>SUM(F29:F36)</f>
        <v>0</v>
      </c>
      <c r="G37" s="551">
        <f>SUM(G29:G36)</f>
        <v>203578.95</v>
      </c>
      <c r="H37" s="546">
        <f>SUM(H29:H36)</f>
        <v>139951667.58999997</v>
      </c>
      <c r="I37" s="7"/>
      <c r="J37" s="7"/>
      <c r="K37" s="7"/>
      <c r="L37" s="7"/>
      <c r="M37" s="7"/>
      <c r="N37" s="7"/>
      <c r="O37" s="7"/>
    </row>
    <row r="38" spans="1:15" ht="15.75">
      <c r="A38" s="462">
        <f t="shared" si="2"/>
        <v>19</v>
      </c>
      <c r="B38" s="474" t="s">
        <v>1669</v>
      </c>
      <c r="C38" s="556">
        <f>C27+C37</f>
        <v>119081980</v>
      </c>
      <c r="D38" s="576"/>
      <c r="E38" s="556">
        <f>E27+E37</f>
        <v>20666108.640000001</v>
      </c>
      <c r="F38" s="556">
        <f>F27+F37</f>
        <v>0</v>
      </c>
      <c r="G38" s="556">
        <f>G27+G37</f>
        <v>203578.95</v>
      </c>
      <c r="H38" s="557">
        <f>H27+H37</f>
        <v>139951667.58999997</v>
      </c>
      <c r="I38" s="7"/>
      <c r="J38" s="7"/>
      <c r="K38" s="7"/>
      <c r="L38" s="7"/>
      <c r="M38" s="7"/>
      <c r="N38" s="7"/>
      <c r="O38" s="7"/>
    </row>
    <row r="39" spans="1:15">
      <c r="A39" s="462"/>
      <c r="B39" s="463"/>
      <c r="C39" s="252"/>
      <c r="D39" s="576"/>
      <c r="E39" s="252"/>
      <c r="F39" s="252"/>
      <c r="G39" s="252"/>
      <c r="H39" s="264"/>
      <c r="I39" s="7"/>
      <c r="J39" s="7"/>
      <c r="K39" s="7"/>
      <c r="L39" s="7"/>
      <c r="M39" s="7"/>
      <c r="N39" s="7"/>
      <c r="O39" s="7"/>
    </row>
    <row r="40" spans="1:15" ht="15.75">
      <c r="A40" s="462"/>
      <c r="B40" s="474" t="s">
        <v>1653</v>
      </c>
      <c r="C40" s="463"/>
      <c r="D40" s="576"/>
      <c r="E40" s="463"/>
      <c r="F40" s="463"/>
      <c r="G40" s="463"/>
      <c r="H40" s="455"/>
      <c r="I40" s="7"/>
      <c r="J40" s="7"/>
      <c r="K40" s="7"/>
      <c r="L40" s="7"/>
      <c r="M40" s="7"/>
      <c r="N40" s="7"/>
      <c r="O40" s="7"/>
    </row>
    <row r="41" spans="1:15" ht="15.75">
      <c r="A41" s="462"/>
      <c r="B41" s="474" t="s">
        <v>1666</v>
      </c>
      <c r="C41" s="463"/>
      <c r="D41" s="576"/>
      <c r="E41" s="463"/>
      <c r="F41" s="463"/>
      <c r="G41" s="463"/>
      <c r="H41" s="264"/>
      <c r="I41" s="7"/>
      <c r="J41" s="7"/>
      <c r="K41" s="7"/>
      <c r="L41" s="7"/>
      <c r="M41" s="7"/>
      <c r="N41" s="7"/>
      <c r="O41" s="7"/>
    </row>
    <row r="42" spans="1:15">
      <c r="A42" s="462">
        <f>A38+1</f>
        <v>20</v>
      </c>
      <c r="B42" s="155"/>
      <c r="C42" s="253"/>
      <c r="D42" s="253"/>
      <c r="E42" s="253"/>
      <c r="F42" s="253"/>
      <c r="G42" s="253"/>
      <c r="H42" s="264">
        <f t="shared" ref="H42:H49" si="4">C42+E42-F42+G42</f>
        <v>0</v>
      </c>
      <c r="I42" s="266"/>
      <c r="J42" s="266"/>
      <c r="K42" s="266"/>
      <c r="L42" s="266"/>
      <c r="M42" s="266"/>
      <c r="N42" s="266"/>
      <c r="O42" s="266"/>
    </row>
    <row r="43" spans="1:15">
      <c r="A43" s="462">
        <f t="shared" ref="A43:A50" si="5">A42+1</f>
        <v>21</v>
      </c>
      <c r="B43" s="155"/>
      <c r="C43" s="157"/>
      <c r="D43" s="157"/>
      <c r="E43" s="157"/>
      <c r="F43" s="157"/>
      <c r="G43" s="157"/>
      <c r="H43" s="220">
        <f t="shared" si="4"/>
        <v>0</v>
      </c>
      <c r="I43" s="266"/>
      <c r="J43" s="266"/>
      <c r="K43" s="266"/>
      <c r="L43" s="266"/>
      <c r="M43" s="266"/>
      <c r="N43" s="266"/>
      <c r="O43" s="266"/>
    </row>
    <row r="44" spans="1:15">
      <c r="A44" s="462">
        <f t="shared" si="5"/>
        <v>22</v>
      </c>
      <c r="B44" s="155"/>
      <c r="C44" s="157"/>
      <c r="D44" s="157"/>
      <c r="E44" s="157"/>
      <c r="F44" s="157"/>
      <c r="G44" s="157"/>
      <c r="H44" s="220">
        <f t="shared" si="4"/>
        <v>0</v>
      </c>
      <c r="I44" s="266"/>
      <c r="J44" s="266"/>
      <c r="K44" s="266"/>
      <c r="L44" s="266"/>
      <c r="M44" s="266"/>
      <c r="N44" s="266"/>
      <c r="O44" s="266"/>
    </row>
    <row r="45" spans="1:15">
      <c r="A45" s="462">
        <f t="shared" si="5"/>
        <v>23</v>
      </c>
      <c r="B45" s="155"/>
      <c r="C45" s="157"/>
      <c r="D45" s="157"/>
      <c r="E45" s="157"/>
      <c r="F45" s="157"/>
      <c r="G45" s="157"/>
      <c r="H45" s="220">
        <f t="shared" si="4"/>
        <v>0</v>
      </c>
      <c r="I45" s="266"/>
      <c r="J45" s="266"/>
      <c r="K45" s="266"/>
      <c r="L45" s="266"/>
      <c r="M45" s="266"/>
      <c r="N45" s="266"/>
      <c r="O45" s="266"/>
    </row>
    <row r="46" spans="1:15">
      <c r="A46" s="462">
        <f t="shared" si="5"/>
        <v>24</v>
      </c>
      <c r="B46" s="155"/>
      <c r="C46" s="157"/>
      <c r="D46" s="157"/>
      <c r="E46" s="157"/>
      <c r="F46" s="157"/>
      <c r="G46" s="157"/>
      <c r="H46" s="220">
        <f t="shared" si="4"/>
        <v>0</v>
      </c>
      <c r="I46" s="266"/>
      <c r="J46" s="266"/>
      <c r="K46" s="266"/>
      <c r="L46" s="266"/>
      <c r="M46" s="266"/>
      <c r="N46" s="266"/>
      <c r="O46" s="266"/>
    </row>
    <row r="47" spans="1:15">
      <c r="A47" s="462">
        <f t="shared" si="5"/>
        <v>25</v>
      </c>
      <c r="B47" s="155"/>
      <c r="C47" s="157"/>
      <c r="D47" s="157"/>
      <c r="E47" s="157"/>
      <c r="F47" s="157"/>
      <c r="G47" s="157"/>
      <c r="H47" s="220">
        <f t="shared" si="4"/>
        <v>0</v>
      </c>
      <c r="I47" s="7"/>
      <c r="J47" s="7"/>
      <c r="K47" s="7"/>
      <c r="L47" s="7"/>
      <c r="M47" s="7"/>
      <c r="N47" s="7"/>
      <c r="O47" s="7"/>
    </row>
    <row r="48" spans="1:15">
      <c r="A48" s="462">
        <f t="shared" si="5"/>
        <v>26</v>
      </c>
      <c r="B48" s="155"/>
      <c r="C48" s="157"/>
      <c r="D48" s="157"/>
      <c r="E48" s="157"/>
      <c r="F48" s="157"/>
      <c r="G48" s="157"/>
      <c r="H48" s="220">
        <f t="shared" si="4"/>
        <v>0</v>
      </c>
      <c r="I48" s="7"/>
      <c r="J48" s="7"/>
      <c r="K48" s="7"/>
      <c r="L48" s="7"/>
      <c r="M48" s="7"/>
      <c r="N48" s="7"/>
      <c r="O48" s="7"/>
    </row>
    <row r="49" spans="1:15">
      <c r="A49" s="462">
        <f t="shared" si="5"/>
        <v>27</v>
      </c>
      <c r="B49" s="155"/>
      <c r="C49" s="157"/>
      <c r="D49" s="157"/>
      <c r="E49" s="157"/>
      <c r="F49" s="157"/>
      <c r="G49" s="157"/>
      <c r="H49" s="220">
        <f t="shared" si="4"/>
        <v>0</v>
      </c>
      <c r="I49" s="7"/>
      <c r="J49" s="7"/>
      <c r="K49" s="7"/>
      <c r="L49" s="7"/>
      <c r="M49" s="7"/>
      <c r="N49" s="7"/>
      <c r="O49" s="7"/>
    </row>
    <row r="50" spans="1:15" ht="16.5" thickBot="1">
      <c r="A50" s="588">
        <f t="shared" si="5"/>
        <v>28</v>
      </c>
      <c r="B50" s="589" t="s">
        <v>500</v>
      </c>
      <c r="C50" s="478">
        <f>SUM(C42:C49)</f>
        <v>0</v>
      </c>
      <c r="D50" s="578">
        <v>7250</v>
      </c>
      <c r="E50" s="478">
        <f>SUM(E42:E49)</f>
        <v>0</v>
      </c>
      <c r="F50" s="478">
        <f>SUM(F42:F49)</f>
        <v>0</v>
      </c>
      <c r="G50" s="478">
        <f>SUM(G42:G49)</f>
        <v>0</v>
      </c>
      <c r="H50" s="479">
        <f>SUM(H42:H49)</f>
        <v>0</v>
      </c>
      <c r="I50" s="7"/>
      <c r="J50" s="7"/>
      <c r="K50" s="7"/>
      <c r="L50" s="7"/>
      <c r="M50" s="7"/>
      <c r="N50" s="7"/>
      <c r="O50" s="7"/>
    </row>
    <row r="51" spans="1:15">
      <c r="A51" s="7" t="s">
        <v>595</v>
      </c>
      <c r="B51" s="453"/>
      <c r="C51" s="453"/>
      <c r="D51" s="572"/>
      <c r="E51" s="453"/>
      <c r="F51" s="453"/>
      <c r="G51" s="453"/>
      <c r="H51" s="453"/>
      <c r="I51" s="7"/>
      <c r="J51" s="7"/>
      <c r="K51" s="7"/>
      <c r="L51" s="7"/>
      <c r="M51" s="7"/>
      <c r="N51" s="7"/>
      <c r="O51" s="7"/>
    </row>
    <row r="52" spans="1:15">
      <c r="A52" s="7"/>
      <c r="B52" s="7"/>
      <c r="C52" s="7"/>
      <c r="D52" s="62"/>
      <c r="E52" s="7"/>
      <c r="F52" s="7"/>
      <c r="G52" s="7"/>
      <c r="H52" s="7"/>
      <c r="I52" s="7"/>
      <c r="J52" s="7"/>
      <c r="K52" s="7"/>
      <c r="L52" s="7"/>
      <c r="M52" s="7"/>
      <c r="N52" s="7"/>
      <c r="O52" s="7"/>
    </row>
    <row r="53" spans="1:15">
      <c r="A53" s="81" t="s">
        <v>923</v>
      </c>
      <c r="B53" s="81"/>
      <c r="C53" s="81"/>
      <c r="D53" s="579"/>
      <c r="E53" s="81"/>
      <c r="F53" s="81"/>
      <c r="G53" s="81"/>
      <c r="H53" s="81"/>
      <c r="I53" s="7"/>
      <c r="J53" s="7"/>
      <c r="K53" s="7"/>
      <c r="L53" s="7"/>
      <c r="M53" s="7"/>
      <c r="N53" s="7"/>
      <c r="O53" s="7"/>
    </row>
    <row r="54" spans="1:15">
      <c r="A54" s="7"/>
      <c r="B54" s="7"/>
      <c r="C54" s="7"/>
      <c r="D54" s="62"/>
      <c r="E54" s="7"/>
      <c r="F54" s="7"/>
      <c r="G54" s="7"/>
      <c r="H54" s="7"/>
      <c r="I54" s="7"/>
      <c r="J54" s="7"/>
      <c r="K54" s="7"/>
      <c r="L54" s="7"/>
      <c r="M54" s="7"/>
      <c r="N54" s="7"/>
      <c r="O54" s="7"/>
    </row>
    <row r="55" spans="1:15">
      <c r="A55" s="7"/>
      <c r="B55" s="7"/>
      <c r="C55" s="7"/>
      <c r="D55" s="62"/>
      <c r="E55" s="7"/>
      <c r="F55" s="7"/>
      <c r="G55" s="7"/>
      <c r="H55" s="7"/>
      <c r="I55" s="7"/>
      <c r="J55" s="7"/>
      <c r="K55" s="7"/>
      <c r="L55" s="7"/>
      <c r="M55" s="7"/>
      <c r="N55" s="7"/>
      <c r="O55" s="7"/>
    </row>
    <row r="56" spans="1:15" ht="15.75" thickBot="1">
      <c r="A56" s="7" t="str">
        <f>'Data Sheet'!A56</f>
        <v>Annual Report of Frontier Telephone of Rochester, Inc.                                                                                                       For the period ending December 31, 2015</v>
      </c>
      <c r="B56" s="7"/>
      <c r="C56" s="7"/>
      <c r="D56" s="7"/>
      <c r="E56" s="7"/>
      <c r="F56" s="7"/>
      <c r="G56" s="7"/>
      <c r="H56" s="7"/>
      <c r="I56" s="7"/>
      <c r="J56" s="7"/>
      <c r="K56" s="7"/>
      <c r="L56" s="7"/>
      <c r="M56" s="7"/>
      <c r="N56" s="7"/>
      <c r="O56" s="7"/>
    </row>
    <row r="57" spans="1:15">
      <c r="A57" s="451"/>
      <c r="B57" s="582"/>
      <c r="C57" s="582"/>
      <c r="D57" s="582"/>
      <c r="E57" s="582"/>
      <c r="F57" s="582"/>
      <c r="G57" s="582"/>
      <c r="H57" s="79"/>
      <c r="I57" s="7"/>
      <c r="J57" s="7"/>
      <c r="K57" s="7"/>
      <c r="L57" s="7"/>
      <c r="M57" s="7"/>
      <c r="N57" s="7"/>
      <c r="O57" s="7"/>
    </row>
    <row r="58" spans="1:15" ht="15.75">
      <c r="A58" s="80" t="s">
        <v>1670</v>
      </c>
      <c r="B58" s="453"/>
      <c r="C58" s="453"/>
      <c r="D58" s="453"/>
      <c r="E58" s="453"/>
      <c r="F58" s="453"/>
      <c r="G58" s="453"/>
      <c r="H58" s="454"/>
      <c r="I58" s="7"/>
      <c r="J58" s="7"/>
      <c r="K58" s="7"/>
      <c r="L58" s="7"/>
      <c r="M58" s="7"/>
      <c r="N58" s="7"/>
      <c r="O58" s="7"/>
    </row>
    <row r="59" spans="1:15">
      <c r="A59" s="84"/>
      <c r="B59" s="7"/>
      <c r="C59" s="7"/>
      <c r="D59" s="7"/>
      <c r="E59" s="7"/>
      <c r="F59" s="7"/>
      <c r="G59" s="7"/>
      <c r="H59" s="455"/>
      <c r="I59" s="7"/>
      <c r="J59" s="7"/>
      <c r="K59" s="7"/>
      <c r="L59" s="7"/>
      <c r="M59" s="7"/>
      <c r="N59" s="7"/>
      <c r="O59" s="7"/>
    </row>
    <row r="60" spans="1:15">
      <c r="A60" s="456"/>
      <c r="B60" s="458"/>
      <c r="C60" s="585" t="s">
        <v>812</v>
      </c>
      <c r="D60" s="458"/>
      <c r="E60" s="585" t="s">
        <v>1027</v>
      </c>
      <c r="F60" s="585" t="s">
        <v>1027</v>
      </c>
      <c r="G60" s="585" t="s">
        <v>663</v>
      </c>
      <c r="H60" s="464" t="s">
        <v>812</v>
      </c>
      <c r="I60" s="7"/>
      <c r="J60" s="7"/>
      <c r="K60" s="7"/>
      <c r="L60" s="7"/>
      <c r="M60" s="7"/>
      <c r="N60" s="7"/>
      <c r="O60" s="7"/>
    </row>
    <row r="61" spans="1:15">
      <c r="A61" s="466" t="s">
        <v>489</v>
      </c>
      <c r="B61" s="468" t="s">
        <v>1642</v>
      </c>
      <c r="C61" s="468" t="s">
        <v>1290</v>
      </c>
      <c r="D61" s="468" t="s">
        <v>1643</v>
      </c>
      <c r="E61" s="468" t="s">
        <v>506</v>
      </c>
      <c r="F61" s="468" t="s">
        <v>506</v>
      </c>
      <c r="G61" s="468" t="s">
        <v>1644</v>
      </c>
      <c r="H61" s="465" t="s">
        <v>814</v>
      </c>
      <c r="I61" s="7"/>
      <c r="J61" s="7"/>
      <c r="K61" s="7"/>
      <c r="L61" s="7"/>
      <c r="M61" s="7"/>
      <c r="N61" s="7"/>
      <c r="O61" s="7"/>
    </row>
    <row r="62" spans="1:15">
      <c r="A62" s="466" t="s">
        <v>501</v>
      </c>
      <c r="B62" s="463"/>
      <c r="C62" s="468" t="s">
        <v>1441</v>
      </c>
      <c r="D62" s="468" t="s">
        <v>1645</v>
      </c>
      <c r="E62" s="468" t="s">
        <v>1646</v>
      </c>
      <c r="F62" s="468" t="s">
        <v>1647</v>
      </c>
      <c r="G62" s="468" t="s">
        <v>1648</v>
      </c>
      <c r="H62" s="465" t="s">
        <v>506</v>
      </c>
      <c r="I62" s="7"/>
      <c r="J62" s="7"/>
      <c r="K62" s="7"/>
      <c r="L62" s="7"/>
      <c r="M62" s="7"/>
      <c r="N62" s="7"/>
      <c r="O62" s="7"/>
    </row>
    <row r="63" spans="1:15">
      <c r="A63" s="532"/>
      <c r="B63" s="470" t="s">
        <v>226</v>
      </c>
      <c r="C63" s="468" t="s">
        <v>227</v>
      </c>
      <c r="D63" s="468" t="s">
        <v>228</v>
      </c>
      <c r="E63" s="468" t="s">
        <v>515</v>
      </c>
      <c r="F63" s="468" t="s">
        <v>516</v>
      </c>
      <c r="G63" s="468" t="s">
        <v>517</v>
      </c>
      <c r="H63" s="465" t="s">
        <v>518</v>
      </c>
      <c r="I63" s="7"/>
      <c r="J63" s="7"/>
      <c r="K63" s="7"/>
      <c r="L63" s="7"/>
      <c r="M63" s="7"/>
      <c r="N63" s="7"/>
      <c r="O63" s="7"/>
    </row>
    <row r="64" spans="1:15" ht="15.75">
      <c r="A64" s="462"/>
      <c r="B64" s="474" t="s">
        <v>1653</v>
      </c>
      <c r="C64" s="458"/>
      <c r="D64" s="458"/>
      <c r="E64" s="458"/>
      <c r="F64" s="458"/>
      <c r="G64" s="458"/>
      <c r="H64" s="486"/>
      <c r="I64" s="7"/>
      <c r="J64" s="7"/>
      <c r="K64" s="7"/>
      <c r="L64" s="7"/>
      <c r="M64" s="7"/>
      <c r="N64" s="7"/>
      <c r="O64" s="7"/>
    </row>
    <row r="65" spans="1:15" ht="15.75">
      <c r="A65" s="462"/>
      <c r="B65" s="474" t="s">
        <v>1667</v>
      </c>
      <c r="C65" s="463"/>
      <c r="D65" s="463"/>
      <c r="E65" s="463"/>
      <c r="F65" s="463"/>
      <c r="G65" s="463"/>
      <c r="H65" s="455"/>
      <c r="I65" s="7"/>
      <c r="J65" s="7"/>
      <c r="K65" s="7"/>
      <c r="L65" s="7"/>
      <c r="M65" s="7"/>
      <c r="N65" s="7"/>
      <c r="O65" s="7"/>
    </row>
    <row r="66" spans="1:15" ht="15.75">
      <c r="A66" s="462">
        <f>A50+1</f>
        <v>29</v>
      </c>
      <c r="B66" s="554" t="s">
        <v>1671</v>
      </c>
      <c r="C66" s="253">
        <v>-26691372</v>
      </c>
      <c r="D66" s="155"/>
      <c r="E66" s="253"/>
      <c r="F66" s="253"/>
      <c r="G66" s="253"/>
      <c r="H66" s="264">
        <f t="shared" ref="H66:H72" si="6">C66+E66-F66+G66</f>
        <v>-26691372</v>
      </c>
      <c r="I66" s="7"/>
      <c r="J66" s="7"/>
      <c r="K66" s="7"/>
      <c r="L66" s="7"/>
      <c r="M66" s="7"/>
      <c r="N66" s="7"/>
      <c r="O66" s="7"/>
    </row>
    <row r="67" spans="1:15" ht="15.75">
      <c r="A67" s="462">
        <f t="shared" ref="A67:A74" si="7">A66+1</f>
        <v>30</v>
      </c>
      <c r="B67" s="554" t="s">
        <v>1672</v>
      </c>
      <c r="C67" s="1036">
        <v>19074085</v>
      </c>
      <c r="D67" s="155"/>
      <c r="E67" s="155"/>
      <c r="F67" s="155"/>
      <c r="G67" s="155"/>
      <c r="H67" s="220">
        <f t="shared" si="6"/>
        <v>19074085</v>
      </c>
      <c r="I67" s="7"/>
      <c r="J67" s="7"/>
      <c r="K67" s="7"/>
      <c r="L67" s="7"/>
      <c r="M67" s="7"/>
      <c r="N67" s="7"/>
      <c r="O67" s="7"/>
    </row>
    <row r="68" spans="1:15" ht="15.75">
      <c r="A68" s="462">
        <f t="shared" si="7"/>
        <v>31</v>
      </c>
      <c r="B68" s="554"/>
      <c r="C68" s="155"/>
      <c r="D68" s="155"/>
      <c r="E68" s="155"/>
      <c r="F68" s="155"/>
      <c r="G68" s="155"/>
      <c r="H68" s="220">
        <f t="shared" si="6"/>
        <v>0</v>
      </c>
      <c r="I68" s="7"/>
      <c r="J68" s="7"/>
      <c r="K68" s="7"/>
      <c r="L68" s="7"/>
      <c r="M68" s="7"/>
      <c r="N68" s="7"/>
      <c r="O68" s="7"/>
    </row>
    <row r="69" spans="1:15">
      <c r="A69" s="462">
        <f t="shared" si="7"/>
        <v>32</v>
      </c>
      <c r="B69" s="155"/>
      <c r="C69" s="157"/>
      <c r="D69" s="157"/>
      <c r="E69" s="157"/>
      <c r="F69" s="157"/>
      <c r="G69" s="157"/>
      <c r="H69" s="220">
        <f t="shared" si="6"/>
        <v>0</v>
      </c>
      <c r="I69" s="266"/>
      <c r="J69" s="7"/>
      <c r="K69" s="7"/>
      <c r="L69" s="7"/>
      <c r="M69" s="7"/>
      <c r="N69" s="7"/>
      <c r="O69" s="7"/>
    </row>
    <row r="70" spans="1:15">
      <c r="A70" s="462">
        <f t="shared" si="7"/>
        <v>33</v>
      </c>
      <c r="B70" s="155"/>
      <c r="C70" s="155"/>
      <c r="D70" s="155"/>
      <c r="E70" s="155"/>
      <c r="F70" s="155"/>
      <c r="G70" s="155"/>
      <c r="H70" s="220">
        <f t="shared" si="6"/>
        <v>0</v>
      </c>
      <c r="I70" s="7"/>
      <c r="J70" s="7"/>
      <c r="K70" s="7"/>
      <c r="L70" s="7"/>
      <c r="M70" s="7"/>
      <c r="N70" s="7"/>
      <c r="O70" s="7"/>
    </row>
    <row r="71" spans="1:15">
      <c r="A71" s="462">
        <f t="shared" si="7"/>
        <v>34</v>
      </c>
      <c r="B71" s="155"/>
      <c r="C71" s="155"/>
      <c r="D71" s="573"/>
      <c r="E71" s="155"/>
      <c r="F71" s="155"/>
      <c r="G71" s="155"/>
      <c r="H71" s="220">
        <f t="shared" si="6"/>
        <v>0</v>
      </c>
      <c r="I71" s="7"/>
      <c r="J71" s="7"/>
      <c r="K71" s="7"/>
      <c r="L71" s="7"/>
      <c r="M71" s="7"/>
      <c r="N71" s="7"/>
      <c r="O71" s="7"/>
    </row>
    <row r="72" spans="1:15">
      <c r="A72" s="462">
        <f t="shared" si="7"/>
        <v>35</v>
      </c>
      <c r="B72" s="155"/>
      <c r="C72" s="155"/>
      <c r="D72" s="573"/>
      <c r="E72" s="155"/>
      <c r="F72" s="155"/>
      <c r="G72" s="155"/>
      <c r="H72" s="220">
        <f t="shared" si="6"/>
        <v>0</v>
      </c>
      <c r="I72" s="7"/>
      <c r="J72" s="7"/>
      <c r="K72" s="7"/>
      <c r="L72" s="7"/>
      <c r="M72" s="7"/>
      <c r="N72" s="7"/>
      <c r="O72" s="7"/>
    </row>
    <row r="73" spans="1:15" ht="15.75">
      <c r="A73" s="462">
        <f t="shared" si="7"/>
        <v>36</v>
      </c>
      <c r="B73" s="587" t="s">
        <v>500</v>
      </c>
      <c r="C73" s="551">
        <f>SUM(C66:C72)</f>
        <v>-7617287</v>
      </c>
      <c r="D73" s="144" t="s">
        <v>1057</v>
      </c>
      <c r="E73" s="551">
        <f>SUM(E66:E72)</f>
        <v>0</v>
      </c>
      <c r="F73" s="551">
        <f>SUM(F66:F72)</f>
        <v>0</v>
      </c>
      <c r="G73" s="551">
        <f>SUM(G66:G72)</f>
        <v>0</v>
      </c>
      <c r="H73" s="546">
        <f>SUM(H66:H72)</f>
        <v>-7617287</v>
      </c>
      <c r="I73" s="266"/>
      <c r="J73" s="7"/>
      <c r="K73" s="7"/>
      <c r="L73" s="7"/>
      <c r="M73" s="7"/>
      <c r="N73" s="7"/>
      <c r="O73" s="7"/>
    </row>
    <row r="74" spans="1:15" ht="15.75">
      <c r="A74" s="462">
        <f t="shared" si="7"/>
        <v>37</v>
      </c>
      <c r="B74" s="474" t="s">
        <v>1673</v>
      </c>
      <c r="C74" s="556">
        <f>C50+C73</f>
        <v>-7617287</v>
      </c>
      <c r="D74" s="463"/>
      <c r="E74" s="556">
        <f>E50+E73</f>
        <v>0</v>
      </c>
      <c r="F74" s="556">
        <f>F50+F73</f>
        <v>0</v>
      </c>
      <c r="G74" s="556">
        <f>G50+G73</f>
        <v>0</v>
      </c>
      <c r="H74" s="557">
        <f>H50+H73</f>
        <v>-7617287</v>
      </c>
      <c r="I74" s="266"/>
      <c r="J74" s="7"/>
      <c r="K74" s="7"/>
      <c r="L74" s="7"/>
      <c r="M74" s="7"/>
      <c r="N74" s="7"/>
      <c r="O74" s="7"/>
    </row>
    <row r="75" spans="1:15">
      <c r="A75" s="462"/>
      <c r="B75" s="463"/>
      <c r="C75" s="463"/>
      <c r="D75" s="463"/>
      <c r="E75" s="463"/>
      <c r="F75" s="463"/>
      <c r="G75" s="463"/>
      <c r="H75" s="455"/>
      <c r="I75" s="7"/>
      <c r="J75" s="7"/>
      <c r="K75" s="7"/>
      <c r="L75" s="7"/>
      <c r="M75" s="7"/>
      <c r="N75" s="7"/>
      <c r="O75" s="7"/>
    </row>
    <row r="76" spans="1:15" ht="15.75">
      <c r="A76" s="462"/>
      <c r="B76" s="474" t="s">
        <v>1674</v>
      </c>
      <c r="C76" s="463"/>
      <c r="D76" s="463"/>
      <c r="E76" s="463"/>
      <c r="F76" s="463"/>
      <c r="G76" s="463"/>
      <c r="H76" s="455"/>
      <c r="I76" s="7"/>
      <c r="J76" s="7"/>
      <c r="K76" s="7"/>
      <c r="L76" s="7"/>
      <c r="M76" s="7"/>
      <c r="N76" s="7"/>
      <c r="O76" s="7"/>
    </row>
    <row r="77" spans="1:15">
      <c r="A77" s="462">
        <f>A74+1</f>
        <v>38</v>
      </c>
      <c r="B77" s="155"/>
      <c r="C77" s="253"/>
      <c r="D77" s="155"/>
      <c r="E77" s="253"/>
      <c r="F77" s="253"/>
      <c r="G77" s="253"/>
      <c r="H77" s="264">
        <f t="shared" ref="H77:H82" si="8">C77+E77-F77+G77</f>
        <v>0</v>
      </c>
      <c r="I77" s="7"/>
      <c r="J77" s="7"/>
      <c r="K77" s="7"/>
      <c r="L77" s="7"/>
      <c r="M77" s="7"/>
      <c r="N77" s="7"/>
      <c r="O77" s="7"/>
    </row>
    <row r="78" spans="1:15">
      <c r="A78" s="462">
        <f t="shared" ref="A78:A83" si="9">A77+1</f>
        <v>39</v>
      </c>
      <c r="B78" s="155"/>
      <c r="C78" s="155"/>
      <c r="D78" s="155"/>
      <c r="E78" s="155"/>
      <c r="F78" s="155"/>
      <c r="G78" s="155"/>
      <c r="H78" s="220">
        <f t="shared" si="8"/>
        <v>0</v>
      </c>
      <c r="I78" s="7"/>
      <c r="J78" s="7"/>
      <c r="K78" s="7"/>
      <c r="L78" s="7"/>
      <c r="M78" s="7"/>
      <c r="N78" s="7"/>
      <c r="O78" s="7"/>
    </row>
    <row r="79" spans="1:15">
      <c r="A79" s="462">
        <f t="shared" si="9"/>
        <v>40</v>
      </c>
      <c r="B79" s="155"/>
      <c r="C79" s="155"/>
      <c r="D79" s="155"/>
      <c r="E79" s="155"/>
      <c r="F79" s="155"/>
      <c r="G79" s="155"/>
      <c r="H79" s="220">
        <f t="shared" si="8"/>
        <v>0</v>
      </c>
      <c r="I79" s="7"/>
      <c r="J79" s="7"/>
      <c r="K79" s="7"/>
      <c r="L79" s="7"/>
      <c r="M79" s="7"/>
      <c r="N79" s="7"/>
      <c r="O79" s="7"/>
    </row>
    <row r="80" spans="1:15">
      <c r="A80" s="462">
        <f t="shared" si="9"/>
        <v>41</v>
      </c>
      <c r="B80" s="155"/>
      <c r="C80" s="155"/>
      <c r="D80" s="155"/>
      <c r="E80" s="155"/>
      <c r="F80" s="155"/>
      <c r="G80" s="155"/>
      <c r="H80" s="220">
        <f t="shared" si="8"/>
        <v>0</v>
      </c>
      <c r="I80" s="7"/>
      <c r="J80" s="7"/>
      <c r="K80" s="7"/>
      <c r="L80" s="7"/>
      <c r="M80" s="7"/>
      <c r="N80" s="7"/>
      <c r="O80" s="7"/>
    </row>
    <row r="81" spans="1:15">
      <c r="A81" s="462">
        <f t="shared" si="9"/>
        <v>42</v>
      </c>
      <c r="B81" s="155"/>
      <c r="C81" s="155"/>
      <c r="D81" s="155"/>
      <c r="E81" s="155"/>
      <c r="F81" s="155"/>
      <c r="G81" s="155"/>
      <c r="H81" s="220">
        <f t="shared" si="8"/>
        <v>0</v>
      </c>
      <c r="I81" s="7"/>
      <c r="J81" s="7"/>
      <c r="K81" s="7"/>
      <c r="L81" s="7"/>
      <c r="M81" s="7"/>
      <c r="N81" s="7"/>
      <c r="O81" s="7"/>
    </row>
    <row r="82" spans="1:15">
      <c r="A82" s="462">
        <f t="shared" si="9"/>
        <v>43</v>
      </c>
      <c r="B82" s="155"/>
      <c r="C82" s="155"/>
      <c r="D82" s="155"/>
      <c r="E82" s="155"/>
      <c r="F82" s="155"/>
      <c r="G82" s="155"/>
      <c r="H82" s="220">
        <f t="shared" si="8"/>
        <v>0</v>
      </c>
      <c r="I82" s="7"/>
      <c r="J82" s="7"/>
      <c r="K82" s="7"/>
      <c r="L82" s="7"/>
      <c r="M82" s="7"/>
      <c r="N82" s="7"/>
      <c r="O82" s="7"/>
    </row>
    <row r="83" spans="1:15" ht="15.75">
      <c r="A83" s="462">
        <f t="shared" si="9"/>
        <v>44</v>
      </c>
      <c r="B83" s="587" t="s">
        <v>500</v>
      </c>
      <c r="C83" s="556">
        <f>SUM(C77:C82)</f>
        <v>0</v>
      </c>
      <c r="D83" s="468" t="s">
        <v>1048</v>
      </c>
      <c r="E83" s="556">
        <f>SUM(E77:E82)</f>
        <v>0</v>
      </c>
      <c r="F83" s="556">
        <f>SUM(F77:F82)</f>
        <v>0</v>
      </c>
      <c r="G83" s="556">
        <f>SUM(G77:G82)</f>
        <v>0</v>
      </c>
      <c r="H83" s="556">
        <f>SUM(H77:H82)</f>
        <v>0</v>
      </c>
      <c r="I83" s="7"/>
      <c r="J83" s="7"/>
      <c r="K83" s="7"/>
      <c r="L83" s="7"/>
      <c r="M83" s="7"/>
      <c r="N83" s="7"/>
      <c r="O83" s="7"/>
    </row>
    <row r="84" spans="1:15">
      <c r="A84" s="462"/>
      <c r="B84" s="463"/>
      <c r="C84" s="463"/>
      <c r="D84" s="463"/>
      <c r="E84" s="463"/>
      <c r="F84" s="463"/>
      <c r="G84" s="463"/>
      <c r="H84" s="455"/>
      <c r="I84" s="7"/>
      <c r="J84" s="7"/>
      <c r="K84" s="7"/>
      <c r="L84" s="7"/>
      <c r="M84" s="7"/>
      <c r="N84" s="7"/>
      <c r="O84" s="7"/>
    </row>
    <row r="85" spans="1:15" ht="15.75">
      <c r="A85" s="462"/>
      <c r="B85" s="474" t="s">
        <v>1649</v>
      </c>
      <c r="C85" s="463"/>
      <c r="D85" s="463"/>
      <c r="E85" s="463"/>
      <c r="F85" s="463"/>
      <c r="G85" s="463"/>
      <c r="H85" s="455"/>
      <c r="I85" s="7"/>
      <c r="J85" s="7"/>
      <c r="K85" s="7"/>
      <c r="L85" s="7"/>
      <c r="M85" s="7"/>
      <c r="N85" s="7"/>
      <c r="O85" s="7"/>
    </row>
    <row r="86" spans="1:15" ht="15.75">
      <c r="A86" s="462"/>
      <c r="B86" s="474" t="s">
        <v>1675</v>
      </c>
      <c r="C86" s="157"/>
      <c r="D86" s="255"/>
      <c r="E86" s="157"/>
      <c r="F86" s="157"/>
      <c r="G86" s="157"/>
      <c r="H86" s="220"/>
      <c r="I86" s="7"/>
      <c r="J86" s="7"/>
      <c r="K86" s="7"/>
      <c r="L86" s="7"/>
      <c r="M86" s="7"/>
      <c r="N86" s="7"/>
      <c r="O86" s="7"/>
    </row>
    <row r="87" spans="1:15" ht="15.75">
      <c r="A87" s="462">
        <f>A83+1</f>
        <v>45</v>
      </c>
      <c r="B87" s="554"/>
      <c r="C87" s="253"/>
      <c r="D87" s="580" t="s">
        <v>1092</v>
      </c>
      <c r="E87" s="253"/>
      <c r="F87" s="253"/>
      <c r="G87" s="253"/>
      <c r="H87" s="264">
        <f t="shared" ref="H87:H92" si="10">C87+E87-F87+G87</f>
        <v>0</v>
      </c>
      <c r="I87" s="7"/>
      <c r="J87" s="7"/>
      <c r="K87" s="7"/>
      <c r="L87" s="7"/>
      <c r="M87" s="7"/>
      <c r="N87" s="7"/>
      <c r="O87" s="7"/>
    </row>
    <row r="88" spans="1:15" ht="15.75">
      <c r="A88" s="462">
        <f t="shared" ref="A88:A93" si="11">A87+1</f>
        <v>46</v>
      </c>
      <c r="B88" s="554"/>
      <c r="C88" s="155"/>
      <c r="D88" s="573"/>
      <c r="E88" s="155"/>
      <c r="F88" s="155"/>
      <c r="G88" s="155"/>
      <c r="H88" s="220">
        <f t="shared" si="10"/>
        <v>0</v>
      </c>
      <c r="I88" s="7"/>
      <c r="J88" s="7"/>
      <c r="K88" s="7"/>
      <c r="L88" s="7"/>
      <c r="M88" s="7"/>
      <c r="N88" s="7"/>
      <c r="O88" s="7"/>
    </row>
    <row r="89" spans="1:15" ht="15.75">
      <c r="A89" s="462">
        <f t="shared" si="11"/>
        <v>47</v>
      </c>
      <c r="B89" s="554"/>
      <c r="C89" s="155"/>
      <c r="D89" s="573"/>
      <c r="E89" s="155"/>
      <c r="F89" s="155"/>
      <c r="G89" s="155"/>
      <c r="H89" s="220">
        <f t="shared" si="10"/>
        <v>0</v>
      </c>
      <c r="I89" s="7"/>
      <c r="J89" s="7"/>
      <c r="K89" s="7"/>
      <c r="L89" s="7"/>
      <c r="M89" s="7"/>
      <c r="N89" s="7"/>
      <c r="O89" s="7"/>
    </row>
    <row r="90" spans="1:15" ht="15.75">
      <c r="A90" s="462">
        <f t="shared" si="11"/>
        <v>48</v>
      </c>
      <c r="B90" s="554"/>
      <c r="C90" s="155"/>
      <c r="D90" s="573"/>
      <c r="E90" s="155"/>
      <c r="F90" s="155"/>
      <c r="G90" s="155"/>
      <c r="H90" s="220">
        <f t="shared" si="10"/>
        <v>0</v>
      </c>
      <c r="I90" s="7"/>
      <c r="J90" s="7"/>
      <c r="K90" s="7"/>
      <c r="L90" s="7"/>
      <c r="M90" s="7"/>
      <c r="N90" s="7"/>
      <c r="O90" s="7"/>
    </row>
    <row r="91" spans="1:15">
      <c r="A91" s="462">
        <f t="shared" si="11"/>
        <v>49</v>
      </c>
      <c r="B91" s="155"/>
      <c r="C91" s="155"/>
      <c r="D91" s="573"/>
      <c r="E91" s="155"/>
      <c r="F91" s="155"/>
      <c r="G91" s="155"/>
      <c r="H91" s="220">
        <f t="shared" si="10"/>
        <v>0</v>
      </c>
      <c r="I91" s="7"/>
      <c r="J91" s="7"/>
      <c r="K91" s="7"/>
      <c r="L91" s="7"/>
      <c r="M91" s="7"/>
      <c r="N91" s="7"/>
      <c r="O91" s="7"/>
    </row>
    <row r="92" spans="1:15">
      <c r="A92" s="462">
        <f t="shared" si="11"/>
        <v>50</v>
      </c>
      <c r="B92" s="463" t="s">
        <v>1658</v>
      </c>
      <c r="C92" s="155"/>
      <c r="D92" s="580" t="s">
        <v>1118</v>
      </c>
      <c r="E92" s="155"/>
      <c r="F92" s="155"/>
      <c r="G92" s="155"/>
      <c r="H92" s="220">
        <f t="shared" si="10"/>
        <v>0</v>
      </c>
      <c r="I92" s="7"/>
      <c r="J92" s="7"/>
      <c r="K92" s="7"/>
      <c r="L92" s="7"/>
      <c r="M92" s="7"/>
      <c r="N92" s="7"/>
      <c r="O92" s="7"/>
    </row>
    <row r="93" spans="1:15" ht="15.75">
      <c r="A93" s="462">
        <f t="shared" si="11"/>
        <v>51</v>
      </c>
      <c r="B93" s="587" t="s">
        <v>500</v>
      </c>
      <c r="C93" s="551">
        <f>SUM(C87:C92)</f>
        <v>0</v>
      </c>
      <c r="D93" s="576"/>
      <c r="E93" s="551">
        <f>SUM(E87:E92)</f>
        <v>0</v>
      </c>
      <c r="F93" s="551">
        <f>SUM(F87:F92)</f>
        <v>0</v>
      </c>
      <c r="G93" s="551">
        <f>SUM(G87:G92)</f>
        <v>0</v>
      </c>
      <c r="H93" s="546">
        <f>SUM(H87:H92)</f>
        <v>0</v>
      </c>
      <c r="I93" s="7"/>
      <c r="J93" s="7"/>
      <c r="K93" s="7"/>
      <c r="L93" s="7"/>
      <c r="M93" s="7"/>
      <c r="N93" s="7"/>
      <c r="O93" s="7"/>
    </row>
    <row r="94" spans="1:15" ht="15.75">
      <c r="A94" s="462"/>
      <c r="B94" s="474"/>
      <c r="C94" s="551"/>
      <c r="D94" s="576"/>
      <c r="E94" s="551"/>
      <c r="F94" s="551"/>
      <c r="G94" s="551"/>
      <c r="H94" s="546"/>
      <c r="I94" s="7"/>
      <c r="J94" s="7"/>
      <c r="K94" s="7"/>
      <c r="L94" s="7"/>
      <c r="M94" s="7"/>
      <c r="N94" s="7"/>
      <c r="O94" s="7"/>
    </row>
    <row r="95" spans="1:15" ht="15.75">
      <c r="A95" s="462"/>
      <c r="B95" s="474" t="s">
        <v>1676</v>
      </c>
      <c r="C95" s="155"/>
      <c r="D95" s="155"/>
      <c r="E95" s="155"/>
      <c r="F95" s="155"/>
      <c r="G95" s="155"/>
      <c r="H95" s="455"/>
      <c r="I95" s="7"/>
      <c r="J95" s="7"/>
      <c r="K95" s="7"/>
      <c r="L95" s="7"/>
      <c r="M95" s="7"/>
      <c r="N95" s="7"/>
      <c r="O95" s="7"/>
    </row>
    <row r="96" spans="1:15" ht="15.75">
      <c r="A96" s="462">
        <f>A93+1</f>
        <v>52</v>
      </c>
      <c r="B96" s="554"/>
      <c r="C96" s="253"/>
      <c r="D96" s="580" t="s">
        <v>1092</v>
      </c>
      <c r="E96" s="253"/>
      <c r="F96" s="253"/>
      <c r="G96" s="253"/>
      <c r="H96" s="264">
        <f t="shared" ref="H96:H101" si="12">C96+E96-F96+G96</f>
        <v>0</v>
      </c>
      <c r="I96" s="7"/>
      <c r="J96" s="7"/>
      <c r="K96" s="7"/>
      <c r="L96" s="7"/>
      <c r="M96" s="7"/>
      <c r="N96" s="7"/>
      <c r="O96" s="7"/>
    </row>
    <row r="97" spans="1:15" ht="15.75">
      <c r="A97" s="462">
        <f t="shared" ref="A97:A103" si="13">A96+1</f>
        <v>53</v>
      </c>
      <c r="B97" s="554"/>
      <c r="C97" s="155"/>
      <c r="D97" s="573"/>
      <c r="E97" s="155"/>
      <c r="F97" s="155"/>
      <c r="G97" s="155"/>
      <c r="H97" s="220">
        <f t="shared" si="12"/>
        <v>0</v>
      </c>
      <c r="I97" s="7"/>
      <c r="J97" s="7"/>
      <c r="K97" s="7"/>
      <c r="L97" s="7"/>
      <c r="M97" s="7"/>
      <c r="N97" s="7"/>
      <c r="O97" s="7"/>
    </row>
    <row r="98" spans="1:15" ht="15.75">
      <c r="A98" s="462">
        <f t="shared" si="13"/>
        <v>54</v>
      </c>
      <c r="B98" s="554"/>
      <c r="C98" s="155"/>
      <c r="D98" s="573"/>
      <c r="E98" s="155"/>
      <c r="F98" s="155"/>
      <c r="G98" s="155"/>
      <c r="H98" s="220">
        <f t="shared" si="12"/>
        <v>0</v>
      </c>
      <c r="I98" s="7"/>
      <c r="J98" s="7"/>
      <c r="K98" s="7"/>
      <c r="L98" s="7"/>
      <c r="M98" s="7"/>
      <c r="N98" s="7"/>
      <c r="O98" s="7"/>
    </row>
    <row r="99" spans="1:15">
      <c r="A99" s="462">
        <f t="shared" si="13"/>
        <v>55</v>
      </c>
      <c r="B99" s="155"/>
      <c r="C99" s="155"/>
      <c r="D99" s="573"/>
      <c r="E99" s="155"/>
      <c r="F99" s="155"/>
      <c r="G99" s="155"/>
      <c r="H99" s="220">
        <f t="shared" si="12"/>
        <v>0</v>
      </c>
      <c r="I99" s="7"/>
      <c r="J99" s="7"/>
      <c r="K99" s="7"/>
      <c r="L99" s="7"/>
      <c r="M99" s="7"/>
      <c r="N99" s="7"/>
      <c r="O99" s="7"/>
    </row>
    <row r="100" spans="1:15">
      <c r="A100" s="462">
        <f t="shared" si="13"/>
        <v>56</v>
      </c>
      <c r="B100" s="155"/>
      <c r="C100" s="155"/>
      <c r="D100" s="573"/>
      <c r="E100" s="155"/>
      <c r="F100" s="155"/>
      <c r="G100" s="155"/>
      <c r="H100" s="220">
        <f t="shared" si="12"/>
        <v>0</v>
      </c>
      <c r="I100" s="7"/>
      <c r="J100" s="7"/>
      <c r="K100" s="7"/>
      <c r="L100" s="7"/>
      <c r="M100" s="7"/>
      <c r="N100" s="7"/>
      <c r="O100" s="7"/>
    </row>
    <row r="101" spans="1:15">
      <c r="A101" s="462">
        <f t="shared" si="13"/>
        <v>57</v>
      </c>
      <c r="B101" s="463" t="s">
        <v>1658</v>
      </c>
      <c r="C101" s="155"/>
      <c r="D101" s="580" t="s">
        <v>1118</v>
      </c>
      <c r="E101" s="155"/>
      <c r="F101" s="155"/>
      <c r="G101" s="155"/>
      <c r="H101" s="220">
        <f t="shared" si="12"/>
        <v>0</v>
      </c>
      <c r="I101" s="7"/>
      <c r="J101" s="7"/>
      <c r="K101" s="7"/>
      <c r="L101" s="7"/>
      <c r="M101" s="7"/>
      <c r="N101" s="7"/>
      <c r="O101" s="7"/>
    </row>
    <row r="102" spans="1:15" ht="15.75">
      <c r="A102" s="462">
        <f t="shared" si="13"/>
        <v>58</v>
      </c>
      <c r="B102" s="587" t="s">
        <v>500</v>
      </c>
      <c r="C102" s="551">
        <f>SUM(C96:C101)</f>
        <v>0</v>
      </c>
      <c r="D102" s="576"/>
      <c r="E102" s="551">
        <f>SUM(E96:E101)</f>
        <v>0</v>
      </c>
      <c r="F102" s="551">
        <f>SUM(F96:F101)</f>
        <v>0</v>
      </c>
      <c r="G102" s="551">
        <f>SUM(G96:G101)</f>
        <v>0</v>
      </c>
      <c r="H102" s="546">
        <f>SUM(H96:H101)</f>
        <v>0</v>
      </c>
      <c r="I102" s="7"/>
      <c r="J102" s="7"/>
      <c r="K102" s="7"/>
      <c r="L102" s="7"/>
      <c r="M102" s="7"/>
      <c r="N102" s="7"/>
      <c r="O102" s="7"/>
    </row>
    <row r="103" spans="1:15" ht="16.5" thickBot="1">
      <c r="A103" s="588">
        <f t="shared" si="13"/>
        <v>59</v>
      </c>
      <c r="B103" s="477" t="s">
        <v>1677</v>
      </c>
      <c r="C103" s="478">
        <f>C93+C102</f>
        <v>0</v>
      </c>
      <c r="D103" s="590"/>
      <c r="E103" s="478">
        <f>E93+E102</f>
        <v>0</v>
      </c>
      <c r="F103" s="478">
        <f>F93+F102</f>
        <v>0</v>
      </c>
      <c r="G103" s="478">
        <f>G93+G102</f>
        <v>0</v>
      </c>
      <c r="H103" s="479">
        <f>H93+H102</f>
        <v>0</v>
      </c>
      <c r="I103" s="7"/>
      <c r="J103" s="7"/>
      <c r="K103" s="7"/>
      <c r="L103" s="7"/>
      <c r="M103" s="7"/>
      <c r="N103" s="7"/>
      <c r="O103" s="7"/>
    </row>
    <row r="104" spans="1:15">
      <c r="A104" s="7"/>
      <c r="B104" s="7"/>
      <c r="C104" s="7"/>
      <c r="D104" s="7"/>
      <c r="E104" s="7"/>
      <c r="F104" s="7"/>
      <c r="G104" s="7"/>
      <c r="H104" s="473" t="s">
        <v>595</v>
      </c>
      <c r="I104" s="7"/>
      <c r="J104" s="7"/>
      <c r="K104" s="7"/>
      <c r="L104" s="7"/>
      <c r="M104" s="7"/>
      <c r="N104" s="7"/>
      <c r="O104" s="7"/>
    </row>
    <row r="105" spans="1:15">
      <c r="A105" s="7"/>
      <c r="B105" s="453"/>
      <c r="C105" s="453"/>
      <c r="D105" s="572"/>
      <c r="E105" s="453"/>
      <c r="F105" s="453"/>
      <c r="G105" s="453"/>
      <c r="H105" s="453"/>
      <c r="I105" s="7"/>
      <c r="J105" s="7"/>
      <c r="K105" s="7"/>
      <c r="L105" s="7"/>
      <c r="M105" s="7"/>
      <c r="N105" s="7"/>
      <c r="O105" s="7"/>
    </row>
    <row r="106" spans="1:15">
      <c r="A106" s="81" t="s">
        <v>925</v>
      </c>
      <c r="B106" s="81"/>
      <c r="C106" s="81"/>
      <c r="D106" s="579"/>
      <c r="E106" s="81"/>
      <c r="F106" s="81"/>
      <c r="G106" s="81"/>
      <c r="H106" s="81"/>
      <c r="I106" s="7"/>
      <c r="J106" s="7"/>
      <c r="K106" s="7"/>
      <c r="L106" s="7"/>
      <c r="M106" s="7"/>
      <c r="N106" s="7"/>
      <c r="O106" s="7"/>
    </row>
    <row r="107" spans="1:15">
      <c r="A107" s="7"/>
      <c r="B107" s="7"/>
      <c r="C107" s="7"/>
      <c r="D107" s="62"/>
      <c r="E107" s="7"/>
      <c r="F107" s="7"/>
      <c r="G107" s="7"/>
      <c r="H107" s="7"/>
      <c r="I107" s="7"/>
      <c r="J107" s="7"/>
      <c r="K107" s="7"/>
      <c r="L107" s="7"/>
      <c r="M107" s="7"/>
      <c r="N107" s="7"/>
      <c r="O107" s="7"/>
    </row>
    <row r="108" spans="1:15">
      <c r="A108" s="7"/>
      <c r="B108" s="7"/>
      <c r="C108" s="7"/>
      <c r="D108" s="62"/>
      <c r="E108" s="7"/>
      <c r="F108" s="7"/>
      <c r="G108" s="7"/>
      <c r="H108" s="7"/>
      <c r="I108" s="7"/>
      <c r="J108" s="7"/>
      <c r="K108" s="7"/>
      <c r="L108" s="7"/>
      <c r="M108" s="7"/>
      <c r="N108" s="7"/>
      <c r="O108" s="7"/>
    </row>
    <row r="109" spans="1:15" ht="15.75" thickBot="1">
      <c r="A109" s="7" t="str">
        <f>'Data Sheet'!A56</f>
        <v>Annual Report of Frontier Telephone of Rochester, Inc.                                                                                                       For the period ending December 31, 2015</v>
      </c>
      <c r="B109" s="7"/>
      <c r="C109" s="7"/>
      <c r="D109" s="7"/>
      <c r="E109" s="7"/>
      <c r="F109" s="7"/>
      <c r="G109" s="7"/>
      <c r="H109" s="7"/>
      <c r="I109" s="7"/>
      <c r="J109" s="7"/>
      <c r="K109" s="7"/>
      <c r="L109" s="7"/>
      <c r="M109" s="7"/>
      <c r="N109" s="7"/>
      <c r="O109" s="7"/>
    </row>
    <row r="110" spans="1:15">
      <c r="A110" s="451"/>
      <c r="B110" s="582"/>
      <c r="C110" s="582"/>
      <c r="D110" s="582"/>
      <c r="E110" s="582"/>
      <c r="F110" s="582"/>
      <c r="G110" s="582"/>
      <c r="H110" s="79"/>
      <c r="I110" s="7"/>
      <c r="J110" s="7"/>
      <c r="K110" s="7"/>
      <c r="L110" s="7"/>
      <c r="M110" s="7"/>
      <c r="N110" s="7"/>
      <c r="O110" s="7"/>
    </row>
    <row r="111" spans="1:15" ht="15.75">
      <c r="A111" s="80" t="s">
        <v>1670</v>
      </c>
      <c r="B111" s="453"/>
      <c r="C111" s="453"/>
      <c r="D111" s="453"/>
      <c r="E111" s="453"/>
      <c r="F111" s="453"/>
      <c r="G111" s="453"/>
      <c r="H111" s="454"/>
      <c r="I111" s="7"/>
      <c r="J111" s="7"/>
      <c r="K111" s="7"/>
      <c r="L111" s="7"/>
      <c r="M111" s="7"/>
      <c r="N111" s="7"/>
      <c r="O111" s="7"/>
    </row>
    <row r="112" spans="1:15">
      <c r="A112" s="84"/>
      <c r="B112" s="7"/>
      <c r="C112" s="7"/>
      <c r="D112" s="7"/>
      <c r="E112" s="7"/>
      <c r="F112" s="7"/>
      <c r="G112" s="7"/>
      <c r="H112" s="455"/>
      <c r="I112" s="7"/>
      <c r="J112" s="7"/>
      <c r="K112" s="7"/>
      <c r="L112" s="7"/>
      <c r="M112" s="7"/>
      <c r="N112" s="7"/>
      <c r="O112" s="7"/>
    </row>
    <row r="113" spans="1:15">
      <c r="A113" s="456"/>
      <c r="B113" s="458"/>
      <c r="C113" s="585" t="s">
        <v>812</v>
      </c>
      <c r="D113" s="458"/>
      <c r="E113" s="585" t="s">
        <v>1027</v>
      </c>
      <c r="F113" s="585" t="s">
        <v>1027</v>
      </c>
      <c r="G113" s="585" t="s">
        <v>663</v>
      </c>
      <c r="H113" s="464" t="s">
        <v>812</v>
      </c>
      <c r="I113" s="7"/>
      <c r="J113" s="7"/>
      <c r="K113" s="7"/>
      <c r="L113" s="7"/>
      <c r="M113" s="7"/>
      <c r="N113" s="7"/>
      <c r="O113" s="7"/>
    </row>
    <row r="114" spans="1:15">
      <c r="A114" s="466" t="s">
        <v>489</v>
      </c>
      <c r="B114" s="468" t="s">
        <v>1642</v>
      </c>
      <c r="C114" s="468" t="s">
        <v>1290</v>
      </c>
      <c r="D114" s="468" t="s">
        <v>1643</v>
      </c>
      <c r="E114" s="468" t="s">
        <v>506</v>
      </c>
      <c r="F114" s="468" t="s">
        <v>506</v>
      </c>
      <c r="G114" s="468" t="s">
        <v>1644</v>
      </c>
      <c r="H114" s="465" t="s">
        <v>814</v>
      </c>
      <c r="I114" s="7"/>
      <c r="J114" s="7"/>
      <c r="K114" s="7"/>
      <c r="L114" s="7"/>
      <c r="M114" s="7"/>
      <c r="N114" s="7"/>
      <c r="O114" s="7"/>
    </row>
    <row r="115" spans="1:15">
      <c r="A115" s="466" t="s">
        <v>501</v>
      </c>
      <c r="B115" s="463"/>
      <c r="C115" s="468" t="s">
        <v>1441</v>
      </c>
      <c r="D115" s="468" t="s">
        <v>1645</v>
      </c>
      <c r="E115" s="468" t="s">
        <v>1646</v>
      </c>
      <c r="F115" s="468" t="s">
        <v>1647</v>
      </c>
      <c r="G115" s="468" t="s">
        <v>1648</v>
      </c>
      <c r="H115" s="465" t="s">
        <v>506</v>
      </c>
      <c r="I115" s="7"/>
      <c r="J115" s="7"/>
      <c r="K115" s="7"/>
      <c r="L115" s="7"/>
      <c r="M115" s="7"/>
      <c r="N115" s="7"/>
      <c r="O115" s="7"/>
    </row>
    <row r="116" spans="1:15">
      <c r="A116" s="532"/>
      <c r="B116" s="470" t="s">
        <v>226</v>
      </c>
      <c r="C116" s="470" t="s">
        <v>227</v>
      </c>
      <c r="D116" s="470" t="s">
        <v>228</v>
      </c>
      <c r="E116" s="470" t="s">
        <v>515</v>
      </c>
      <c r="F116" s="470" t="s">
        <v>516</v>
      </c>
      <c r="G116" s="470" t="s">
        <v>517</v>
      </c>
      <c r="H116" s="471" t="s">
        <v>518</v>
      </c>
      <c r="I116" s="7"/>
      <c r="J116" s="7"/>
      <c r="K116" s="7"/>
      <c r="L116" s="7"/>
      <c r="M116" s="7"/>
      <c r="N116" s="7"/>
      <c r="O116" s="7"/>
    </row>
    <row r="117" spans="1:15" ht="15.75">
      <c r="A117" s="462"/>
      <c r="B117" s="474" t="s">
        <v>1653</v>
      </c>
      <c r="C117" s="463"/>
      <c r="D117" s="576"/>
      <c r="E117" s="463"/>
      <c r="F117" s="463"/>
      <c r="G117" s="463"/>
      <c r="H117" s="455"/>
      <c r="I117" s="7"/>
      <c r="J117" s="7"/>
      <c r="K117" s="7"/>
      <c r="L117" s="7"/>
      <c r="M117" s="7"/>
      <c r="N117" s="7"/>
      <c r="O117" s="7"/>
    </row>
    <row r="118" spans="1:15" ht="15.75">
      <c r="A118" s="462"/>
      <c r="B118" s="474" t="s">
        <v>1675</v>
      </c>
      <c r="C118" s="463"/>
      <c r="D118" s="576"/>
      <c r="E118" s="463"/>
      <c r="F118" s="463"/>
      <c r="G118" s="463"/>
      <c r="H118" s="455"/>
      <c r="I118" s="7"/>
      <c r="J118" s="7"/>
      <c r="K118" s="7"/>
      <c r="L118" s="7"/>
      <c r="M118" s="7"/>
      <c r="N118" s="7"/>
      <c r="O118" s="7"/>
    </row>
    <row r="119" spans="1:15" ht="15.75">
      <c r="A119" s="462">
        <f>A103+1</f>
        <v>60</v>
      </c>
      <c r="B119" s="554"/>
      <c r="C119" s="253"/>
      <c r="D119" s="580" t="s">
        <v>1092</v>
      </c>
      <c r="E119" s="253"/>
      <c r="F119" s="253"/>
      <c r="G119" s="253"/>
      <c r="H119" s="264">
        <f t="shared" ref="H119:H124" si="14">C119+E119-F119+G119</f>
        <v>0</v>
      </c>
      <c r="I119" s="7"/>
      <c r="J119" s="7"/>
      <c r="K119" s="7"/>
      <c r="L119" s="7"/>
      <c r="M119" s="7"/>
      <c r="N119" s="7"/>
      <c r="O119" s="7"/>
    </row>
    <row r="120" spans="1:15" ht="15.75">
      <c r="A120" s="462">
        <f t="shared" ref="A120:A125" si="15">A119+1</f>
        <v>61</v>
      </c>
      <c r="B120" s="554"/>
      <c r="C120" s="155"/>
      <c r="D120" s="573"/>
      <c r="E120" s="155"/>
      <c r="F120" s="155"/>
      <c r="G120" s="155"/>
      <c r="H120" s="220">
        <f t="shared" si="14"/>
        <v>0</v>
      </c>
      <c r="I120" s="7"/>
      <c r="J120" s="7"/>
      <c r="K120" s="7"/>
      <c r="L120" s="7"/>
      <c r="M120" s="7"/>
      <c r="N120" s="7"/>
      <c r="O120" s="7"/>
    </row>
    <row r="121" spans="1:15">
      <c r="A121" s="462">
        <f t="shared" si="15"/>
        <v>62</v>
      </c>
      <c r="B121" s="155"/>
      <c r="C121" s="157"/>
      <c r="D121" s="157"/>
      <c r="E121" s="157"/>
      <c r="F121" s="157"/>
      <c r="G121" s="157"/>
      <c r="H121" s="220">
        <f t="shared" si="14"/>
        <v>0</v>
      </c>
      <c r="I121" s="7"/>
      <c r="J121" s="7"/>
      <c r="K121" s="7"/>
      <c r="L121" s="7"/>
      <c r="M121" s="7"/>
      <c r="N121" s="7"/>
      <c r="O121" s="7"/>
    </row>
    <row r="122" spans="1:15">
      <c r="A122" s="462">
        <f t="shared" si="15"/>
        <v>63</v>
      </c>
      <c r="B122" s="155"/>
      <c r="C122" s="155"/>
      <c r="D122" s="573"/>
      <c r="E122" s="155"/>
      <c r="F122" s="155"/>
      <c r="G122" s="155"/>
      <c r="H122" s="220">
        <f t="shared" si="14"/>
        <v>0</v>
      </c>
      <c r="I122" s="7"/>
      <c r="J122" s="7"/>
      <c r="K122" s="7"/>
      <c r="L122" s="7"/>
      <c r="M122" s="7"/>
      <c r="N122" s="7"/>
      <c r="O122" s="7"/>
    </row>
    <row r="123" spans="1:15">
      <c r="A123" s="462">
        <f t="shared" si="15"/>
        <v>64</v>
      </c>
      <c r="B123" s="155"/>
      <c r="C123" s="155"/>
      <c r="D123" s="573"/>
      <c r="E123" s="155"/>
      <c r="F123" s="155"/>
      <c r="G123" s="155"/>
      <c r="H123" s="220">
        <f t="shared" si="14"/>
        <v>0</v>
      </c>
      <c r="I123" s="7"/>
      <c r="J123" s="7"/>
      <c r="K123" s="7"/>
      <c r="L123" s="7"/>
      <c r="M123" s="7"/>
      <c r="N123" s="7"/>
      <c r="O123" s="7"/>
    </row>
    <row r="124" spans="1:15">
      <c r="A124" s="462">
        <f t="shared" si="15"/>
        <v>65</v>
      </c>
      <c r="B124" s="463" t="s">
        <v>1658</v>
      </c>
      <c r="C124" s="155"/>
      <c r="D124" s="580" t="s">
        <v>1118</v>
      </c>
      <c r="E124" s="155"/>
      <c r="F124" s="155"/>
      <c r="G124" s="155"/>
      <c r="H124" s="220">
        <f t="shared" si="14"/>
        <v>0</v>
      </c>
      <c r="I124" s="7"/>
      <c r="J124" s="7"/>
      <c r="K124" s="7"/>
      <c r="L124" s="7"/>
      <c r="M124" s="7"/>
      <c r="N124" s="7"/>
      <c r="O124" s="7"/>
    </row>
    <row r="125" spans="1:15" ht="15.75">
      <c r="A125" s="462">
        <f t="shared" si="15"/>
        <v>66</v>
      </c>
      <c r="B125" s="587" t="s">
        <v>500</v>
      </c>
      <c r="C125" s="556">
        <f>SUM(C119:C124)</f>
        <v>0</v>
      </c>
      <c r="D125" s="576"/>
      <c r="E125" s="556">
        <f>SUM(E119:E124)</f>
        <v>0</v>
      </c>
      <c r="F125" s="556">
        <f>SUM(F119:F124)</f>
        <v>0</v>
      </c>
      <c r="G125" s="556">
        <f>SUM(G119:G124)</f>
        <v>0</v>
      </c>
      <c r="H125" s="557">
        <f>SUM(H119:H124)</f>
        <v>0</v>
      </c>
      <c r="I125" s="7"/>
      <c r="J125" s="7"/>
      <c r="K125" s="7"/>
      <c r="L125" s="7"/>
      <c r="M125" s="7"/>
      <c r="N125" s="7"/>
      <c r="O125" s="7"/>
    </row>
    <row r="126" spans="1:15" ht="15.75">
      <c r="A126" s="462"/>
      <c r="B126" s="474"/>
      <c r="C126" s="458"/>
      <c r="D126" s="463"/>
      <c r="E126" s="458"/>
      <c r="F126" s="458"/>
      <c r="G126" s="458"/>
      <c r="H126" s="486"/>
      <c r="I126" s="7"/>
      <c r="J126" s="7"/>
      <c r="K126" s="7"/>
      <c r="L126" s="7"/>
      <c r="M126" s="7"/>
      <c r="N126" s="7"/>
      <c r="O126" s="7"/>
    </row>
    <row r="127" spans="1:15" ht="15.75">
      <c r="A127" s="462"/>
      <c r="B127" s="474"/>
      <c r="C127" s="463"/>
      <c r="D127" s="463"/>
      <c r="E127" s="463"/>
      <c r="F127" s="463"/>
      <c r="G127" s="463"/>
      <c r="H127" s="455"/>
      <c r="I127" s="7"/>
      <c r="J127" s="7"/>
      <c r="K127" s="7"/>
      <c r="L127" s="7"/>
      <c r="M127" s="7"/>
      <c r="N127" s="7"/>
      <c r="O127" s="7"/>
    </row>
    <row r="128" spans="1:15" ht="15.75">
      <c r="A128" s="462"/>
      <c r="B128" s="474" t="s">
        <v>1678</v>
      </c>
      <c r="C128" s="253"/>
      <c r="D128" s="580" t="s">
        <v>1092</v>
      </c>
      <c r="E128" s="253"/>
      <c r="F128" s="252"/>
      <c r="G128" s="252"/>
      <c r="H128" s="264">
        <f t="shared" ref="H128:H134" si="16">C128+E128-F128+G128</f>
        <v>0</v>
      </c>
      <c r="I128" s="7"/>
      <c r="J128" s="7"/>
      <c r="K128" s="7"/>
      <c r="L128" s="7"/>
      <c r="M128" s="7"/>
      <c r="N128" s="7"/>
      <c r="O128" s="7"/>
    </row>
    <row r="129" spans="1:15" ht="15.75">
      <c r="A129" s="462">
        <f>A125+1</f>
        <v>67</v>
      </c>
      <c r="B129" s="474"/>
      <c r="C129" s="157"/>
      <c r="D129" s="573"/>
      <c r="E129" s="157"/>
      <c r="F129" s="255"/>
      <c r="G129" s="255"/>
      <c r="H129" s="220">
        <f t="shared" si="16"/>
        <v>0</v>
      </c>
      <c r="I129" s="7"/>
      <c r="J129" s="7"/>
      <c r="K129" s="7"/>
      <c r="L129" s="7"/>
      <c r="M129" s="7"/>
      <c r="N129" s="7"/>
      <c r="O129" s="7"/>
    </row>
    <row r="130" spans="1:15" ht="15.75">
      <c r="A130" s="462">
        <f t="shared" ref="A130:A137" si="17">A129+1</f>
        <v>68</v>
      </c>
      <c r="B130" s="474"/>
      <c r="C130" s="157"/>
      <c r="D130" s="573"/>
      <c r="E130" s="157"/>
      <c r="F130" s="255"/>
      <c r="G130" s="255"/>
      <c r="H130" s="220">
        <f t="shared" si="16"/>
        <v>0</v>
      </c>
      <c r="I130" s="7"/>
      <c r="J130" s="7"/>
      <c r="K130" s="7"/>
      <c r="L130" s="7"/>
      <c r="M130" s="7"/>
      <c r="N130" s="7"/>
      <c r="O130" s="7"/>
    </row>
    <row r="131" spans="1:15" ht="15.75">
      <c r="A131" s="462">
        <f t="shared" si="17"/>
        <v>69</v>
      </c>
      <c r="B131" s="474"/>
      <c r="C131" s="157"/>
      <c r="D131" s="573"/>
      <c r="E131" s="157"/>
      <c r="F131" s="255"/>
      <c r="G131" s="255"/>
      <c r="H131" s="220">
        <f t="shared" si="16"/>
        <v>0</v>
      </c>
      <c r="I131" s="7"/>
      <c r="J131" s="7"/>
      <c r="K131" s="7"/>
      <c r="L131" s="7"/>
      <c r="M131" s="7"/>
      <c r="N131" s="7"/>
      <c r="O131" s="7"/>
    </row>
    <row r="132" spans="1:15">
      <c r="A132" s="462">
        <f t="shared" si="17"/>
        <v>70</v>
      </c>
      <c r="B132" s="463"/>
      <c r="C132" s="157"/>
      <c r="D132" s="573"/>
      <c r="E132" s="157"/>
      <c r="F132" s="255"/>
      <c r="G132" s="255"/>
      <c r="H132" s="220">
        <f t="shared" si="16"/>
        <v>0</v>
      </c>
      <c r="I132" s="7"/>
      <c r="J132" s="7"/>
      <c r="K132" s="7"/>
      <c r="L132" s="7"/>
      <c r="M132" s="7"/>
      <c r="N132" s="7"/>
      <c r="O132" s="7"/>
    </row>
    <row r="133" spans="1:15">
      <c r="A133" s="462">
        <f t="shared" si="17"/>
        <v>71</v>
      </c>
      <c r="B133" s="463"/>
      <c r="C133" s="157"/>
      <c r="D133" s="573"/>
      <c r="E133" s="157"/>
      <c r="F133" s="255"/>
      <c r="G133" s="255"/>
      <c r="H133" s="220">
        <f t="shared" si="16"/>
        <v>0</v>
      </c>
      <c r="I133" s="7"/>
      <c r="J133" s="7"/>
      <c r="K133" s="7"/>
      <c r="L133" s="7"/>
      <c r="M133" s="7"/>
      <c r="N133" s="7"/>
      <c r="O133" s="7"/>
    </row>
    <row r="134" spans="1:15">
      <c r="A134" s="462">
        <f t="shared" si="17"/>
        <v>72</v>
      </c>
      <c r="B134" s="463" t="s">
        <v>1658</v>
      </c>
      <c r="C134" s="155"/>
      <c r="D134" s="580" t="s">
        <v>1118</v>
      </c>
      <c r="E134" s="155"/>
      <c r="F134" s="463"/>
      <c r="G134" s="463"/>
      <c r="H134" s="220">
        <f t="shared" si="16"/>
        <v>0</v>
      </c>
      <c r="I134" s="7"/>
      <c r="J134" s="7"/>
      <c r="K134" s="7"/>
      <c r="L134" s="7"/>
      <c r="M134" s="7"/>
      <c r="N134" s="7"/>
      <c r="O134" s="7"/>
    </row>
    <row r="135" spans="1:15" ht="15.75">
      <c r="A135" s="462">
        <f t="shared" si="17"/>
        <v>73</v>
      </c>
      <c r="B135" s="587" t="s">
        <v>500</v>
      </c>
      <c r="C135" s="556">
        <f>SUM(C128:C134)</f>
        <v>0</v>
      </c>
      <c r="D135" s="136"/>
      <c r="E135" s="556">
        <f>SUM(E128:E134)</f>
        <v>0</v>
      </c>
      <c r="F135" s="556">
        <f>SUM(F128:F134)</f>
        <v>0</v>
      </c>
      <c r="G135" s="556">
        <f>SUM(G128:G134)</f>
        <v>0</v>
      </c>
      <c r="H135" s="557">
        <f>SUM(H128:H134)</f>
        <v>0</v>
      </c>
      <c r="I135" s="7"/>
      <c r="J135" s="7"/>
      <c r="K135" s="7"/>
      <c r="L135" s="7"/>
      <c r="M135" s="7"/>
      <c r="N135" s="7"/>
      <c r="O135" s="7"/>
    </row>
    <row r="136" spans="1:15" ht="15.75">
      <c r="A136" s="462">
        <f t="shared" si="17"/>
        <v>74</v>
      </c>
      <c r="B136" s="474" t="s">
        <v>1679</v>
      </c>
      <c r="C136" s="556">
        <f>C116+C135</f>
        <v>0</v>
      </c>
      <c r="D136" s="463"/>
      <c r="E136" s="556">
        <f>E116+E135</f>
        <v>0</v>
      </c>
      <c r="F136" s="556">
        <f>F116+F135</f>
        <v>0</v>
      </c>
      <c r="G136" s="556">
        <f>G116+G135</f>
        <v>0</v>
      </c>
      <c r="H136" s="557">
        <f>H116+H135</f>
        <v>0</v>
      </c>
      <c r="I136" s="7"/>
      <c r="J136" s="7"/>
      <c r="K136" s="7"/>
      <c r="L136" s="7"/>
      <c r="M136" s="7"/>
      <c r="N136" s="7"/>
      <c r="O136" s="7"/>
    </row>
    <row r="137" spans="1:15">
      <c r="A137" s="462">
        <f t="shared" si="17"/>
        <v>75</v>
      </c>
      <c r="B137" s="463"/>
      <c r="C137" s="463"/>
      <c r="D137" s="576"/>
      <c r="E137" s="463"/>
      <c r="F137" s="463"/>
      <c r="G137" s="463"/>
      <c r="H137" s="220"/>
      <c r="I137" s="7"/>
      <c r="J137" s="7"/>
      <c r="K137" s="7"/>
      <c r="L137" s="7"/>
      <c r="M137" s="7"/>
      <c r="N137" s="7"/>
      <c r="O137" s="7"/>
    </row>
    <row r="138" spans="1:15" ht="15.75">
      <c r="A138" s="462"/>
      <c r="B138" s="474" t="s">
        <v>1680</v>
      </c>
      <c r="C138" s="463"/>
      <c r="D138" s="463"/>
      <c r="E138" s="463"/>
      <c r="F138" s="463"/>
      <c r="G138" s="463"/>
      <c r="H138" s="455"/>
      <c r="I138" s="7"/>
      <c r="J138" s="7"/>
      <c r="K138" s="7"/>
      <c r="L138" s="7"/>
      <c r="M138" s="7"/>
      <c r="N138" s="7"/>
      <c r="O138" s="7"/>
    </row>
    <row r="139" spans="1:15">
      <c r="A139" s="462">
        <f>A137+1</f>
        <v>76</v>
      </c>
      <c r="B139" s="155"/>
      <c r="C139" s="253"/>
      <c r="D139" s="155"/>
      <c r="E139" s="253"/>
      <c r="F139" s="253"/>
      <c r="G139" s="253"/>
      <c r="H139" s="264">
        <f>C139+E139-F139+G139</f>
        <v>0</v>
      </c>
      <c r="I139" s="7"/>
      <c r="J139" s="7"/>
      <c r="K139" s="7"/>
      <c r="L139" s="7"/>
      <c r="M139" s="7"/>
      <c r="N139" s="7"/>
      <c r="O139" s="7"/>
    </row>
    <row r="140" spans="1:15">
      <c r="A140" s="462">
        <f>A139+1</f>
        <v>77</v>
      </c>
      <c r="B140" s="155"/>
      <c r="C140" s="155"/>
      <c r="D140" s="155"/>
      <c r="E140" s="155"/>
      <c r="F140" s="155"/>
      <c r="G140" s="155"/>
      <c r="H140" s="220">
        <f>C140+E140-F140+G140</f>
        <v>0</v>
      </c>
      <c r="I140" s="7"/>
      <c r="J140" s="7"/>
      <c r="K140" s="7"/>
      <c r="L140" s="7"/>
      <c r="M140" s="7"/>
      <c r="N140" s="7"/>
      <c r="O140" s="7"/>
    </row>
    <row r="141" spans="1:15">
      <c r="A141" s="462">
        <f>A140+1</f>
        <v>78</v>
      </c>
      <c r="B141" s="155"/>
      <c r="C141" s="155"/>
      <c r="D141" s="155"/>
      <c r="E141" s="155"/>
      <c r="F141" s="155"/>
      <c r="G141" s="155"/>
      <c r="H141" s="220">
        <f>C141+E141-F141+G141</f>
        <v>0</v>
      </c>
      <c r="I141" s="7"/>
      <c r="J141" s="7"/>
      <c r="K141" s="7"/>
      <c r="L141" s="7"/>
      <c r="M141" s="7"/>
      <c r="N141" s="7"/>
      <c r="O141" s="7"/>
    </row>
    <row r="142" spans="1:15">
      <c r="A142" s="462">
        <f>A141+1</f>
        <v>79</v>
      </c>
      <c r="B142" s="155"/>
      <c r="C142" s="155"/>
      <c r="D142" s="155"/>
      <c r="E142" s="155"/>
      <c r="F142" s="155"/>
      <c r="G142" s="155"/>
      <c r="H142" s="220">
        <f>C142+E142-F142+G142</f>
        <v>0</v>
      </c>
      <c r="I142" s="7"/>
      <c r="J142" s="7"/>
      <c r="K142" s="7"/>
      <c r="L142" s="7"/>
      <c r="M142" s="7"/>
      <c r="N142" s="7"/>
      <c r="O142" s="7"/>
    </row>
    <row r="143" spans="1:15">
      <c r="A143" s="462">
        <f>A142+1</f>
        <v>80</v>
      </c>
      <c r="B143" s="155"/>
      <c r="C143" s="155"/>
      <c r="D143" s="155"/>
      <c r="E143" s="155"/>
      <c r="F143" s="155"/>
      <c r="G143" s="155"/>
      <c r="H143" s="220">
        <f>C143+E143-F143+G143</f>
        <v>0</v>
      </c>
      <c r="I143" s="7"/>
      <c r="J143" s="7"/>
      <c r="K143" s="7"/>
      <c r="L143" s="7"/>
      <c r="M143" s="7"/>
      <c r="N143" s="7"/>
      <c r="O143" s="7"/>
    </row>
    <row r="144" spans="1:15" ht="16.5" thickBot="1">
      <c r="A144" s="588">
        <f>A143+1</f>
        <v>81</v>
      </c>
      <c r="B144" s="589" t="s">
        <v>500</v>
      </c>
      <c r="C144" s="478">
        <f>SUM(C139:C143)</f>
        <v>0</v>
      </c>
      <c r="D144" s="591" t="s">
        <v>1083</v>
      </c>
      <c r="E144" s="478">
        <f>SUM(E139:E143)</f>
        <v>0</v>
      </c>
      <c r="F144" s="478">
        <f>SUM(F139:F143)</f>
        <v>0</v>
      </c>
      <c r="G144" s="478">
        <f>SUM(G139:G143)</f>
        <v>0</v>
      </c>
      <c r="H144" s="479">
        <f>SUM(H139:H143)</f>
        <v>0</v>
      </c>
      <c r="I144" s="7"/>
      <c r="J144" s="7"/>
      <c r="K144" s="7"/>
      <c r="L144" s="7"/>
      <c r="M144" s="7"/>
      <c r="N144" s="7"/>
      <c r="O144" s="7"/>
    </row>
    <row r="145" spans="1:15">
      <c r="A145" s="7"/>
      <c r="B145" s="7"/>
      <c r="C145" s="7"/>
      <c r="D145" s="7"/>
      <c r="E145" s="7"/>
      <c r="F145" s="7"/>
      <c r="G145" s="7"/>
      <c r="H145" s="473" t="s">
        <v>595</v>
      </c>
      <c r="I145" s="7"/>
      <c r="J145" s="7"/>
      <c r="K145" s="7"/>
      <c r="L145" s="7"/>
      <c r="M145" s="7"/>
      <c r="N145" s="7"/>
      <c r="O145" s="7"/>
    </row>
    <row r="146" spans="1:15">
      <c r="A146" s="7"/>
      <c r="B146" s="453"/>
      <c r="C146" s="453"/>
      <c r="D146" s="572"/>
      <c r="E146" s="453"/>
      <c r="F146" s="453"/>
      <c r="G146" s="453"/>
      <c r="H146" s="453"/>
      <c r="I146" s="7"/>
      <c r="J146" s="7"/>
      <c r="K146" s="7"/>
      <c r="L146" s="7"/>
      <c r="M146" s="7"/>
      <c r="N146" s="7"/>
      <c r="O146" s="7"/>
    </row>
    <row r="147" spans="1:15">
      <c r="A147" s="81" t="s">
        <v>1128</v>
      </c>
      <c r="B147" s="81"/>
      <c r="C147" s="81"/>
      <c r="D147" s="579"/>
      <c r="E147" s="81"/>
      <c r="F147" s="81"/>
      <c r="G147" s="81"/>
      <c r="H147" s="81"/>
      <c r="I147" s="7"/>
      <c r="J147" s="7"/>
      <c r="K147" s="7"/>
      <c r="L147" s="7"/>
      <c r="M147" s="7"/>
      <c r="N147" s="7"/>
      <c r="O147" s="7"/>
    </row>
    <row r="148" spans="1:15">
      <c r="A148" s="7"/>
      <c r="B148" s="7"/>
      <c r="C148" s="7"/>
      <c r="D148" s="7"/>
      <c r="E148" s="7"/>
      <c r="F148" s="7"/>
      <c r="G148" s="7"/>
    </row>
    <row r="149" spans="1:15">
      <c r="A149" s="7"/>
      <c r="B149" s="7"/>
      <c r="C149" s="7"/>
      <c r="D149" s="7"/>
      <c r="E149" s="7"/>
      <c r="F149" s="7"/>
      <c r="G149" s="7"/>
    </row>
    <row r="150" spans="1:15">
      <c r="A150" s="7"/>
      <c r="B150" s="7"/>
      <c r="C150" s="7"/>
      <c r="D150" s="7"/>
      <c r="E150" s="7"/>
      <c r="F150" s="7"/>
      <c r="G150" s="7"/>
    </row>
    <row r="151" spans="1:15">
      <c r="A151" s="7"/>
      <c r="B151" s="7"/>
      <c r="C151" s="7"/>
      <c r="D151" s="7"/>
      <c r="E151" s="7"/>
      <c r="F151" s="7"/>
      <c r="G151" s="7"/>
    </row>
    <row r="152" spans="1:15">
      <c r="A152" s="7"/>
      <c r="B152" s="7"/>
      <c r="C152" s="7"/>
      <c r="D152" s="7"/>
      <c r="E152" s="7"/>
      <c r="F152" s="7"/>
      <c r="G152" s="7"/>
    </row>
    <row r="153" spans="1:15">
      <c r="A153" s="7"/>
      <c r="B153" s="7"/>
      <c r="C153" s="7"/>
      <c r="D153" s="7"/>
      <c r="E153" s="7"/>
      <c r="F153" s="7"/>
      <c r="G153" s="7"/>
    </row>
    <row r="154" spans="1:15">
      <c r="A154" s="7"/>
      <c r="B154" s="7"/>
      <c r="C154" s="7"/>
      <c r="D154" s="7"/>
      <c r="E154" s="7"/>
      <c r="F154" s="7"/>
      <c r="G154" s="7"/>
    </row>
    <row r="155" spans="1:15">
      <c r="A155" s="7"/>
      <c r="B155" s="7"/>
      <c r="C155" s="7"/>
      <c r="D155" s="7"/>
      <c r="E155" s="7"/>
      <c r="F155" s="7"/>
      <c r="G155" s="7"/>
    </row>
    <row r="156" spans="1:15">
      <c r="A156" s="7"/>
      <c r="B156" s="7"/>
      <c r="C156" s="7"/>
      <c r="D156" s="7"/>
      <c r="E156" s="7"/>
      <c r="F156" s="7"/>
      <c r="G156" s="7"/>
    </row>
    <row r="157" spans="1:15">
      <c r="A157" s="7"/>
      <c r="B157" s="7"/>
      <c r="C157" s="7"/>
      <c r="D157" s="7"/>
      <c r="E157" s="7"/>
      <c r="F157" s="7"/>
      <c r="G157" s="7"/>
    </row>
    <row r="158" spans="1:15">
      <c r="A158" s="7"/>
      <c r="B158" s="7"/>
      <c r="C158" s="7"/>
      <c r="D158" s="7"/>
      <c r="E158" s="7"/>
      <c r="F158" s="7"/>
      <c r="G158" s="7"/>
    </row>
    <row r="159" spans="1:15">
      <c r="A159" s="7"/>
      <c r="B159" s="7"/>
      <c r="C159" s="7"/>
      <c r="D159" s="7"/>
      <c r="E159" s="7"/>
      <c r="F159" s="7"/>
      <c r="G159" s="7"/>
    </row>
    <row r="160" spans="1:15">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sheetData>
  <printOptions horizontalCentered="1" verticalCentered="1"/>
  <pageMargins left="0.5" right="0.5" top="0.5" bottom="0.5" header="0" footer="0"/>
  <pageSetup scale="65" fitToHeight="3" orientation="landscape" r:id="rId1"/>
  <headerFooter alignWithMargins="0"/>
  <rowBreaks count="1" manualBreakCount="1">
    <brk id="54"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04"/>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48</v>
      </c>
      <c r="B52" s="101"/>
      <c r="C52" s="101"/>
      <c r="D52" s="101"/>
      <c r="E52" s="101"/>
      <c r="F52" s="101"/>
      <c r="G52" s="101"/>
      <c r="H52" s="101"/>
      <c r="I52" s="101"/>
      <c r="J52" s="101"/>
      <c r="K52" s="34"/>
    </row>
    <row r="53" spans="1:11" ht="15.75" thickBot="1">
      <c r="A53" s="34"/>
    </row>
    <row r="54" spans="1:11">
      <c r="A54" s="236"/>
      <c r="B54" s="131"/>
      <c r="C54" s="131"/>
      <c r="D54" s="131"/>
      <c r="E54" s="131"/>
      <c r="F54" s="131"/>
      <c r="G54" s="131"/>
      <c r="H54" s="131"/>
      <c r="I54" s="131"/>
      <c r="J54" s="237"/>
    </row>
    <row r="55" spans="1:11" ht="18">
      <c r="A55" s="497"/>
      <c r="B55" s="129"/>
      <c r="C55" s="129"/>
      <c r="D55" s="129"/>
      <c r="E55" s="129"/>
      <c r="F55" s="129"/>
      <c r="G55" s="129"/>
      <c r="H55" s="129"/>
      <c r="I55" s="129"/>
      <c r="J55" s="238"/>
    </row>
    <row r="56" spans="1:11" ht="18">
      <c r="A56" s="497"/>
      <c r="B56" s="129"/>
      <c r="C56" s="129"/>
      <c r="D56" s="129"/>
      <c r="E56" s="129"/>
      <c r="F56" s="129"/>
      <c r="G56" s="129"/>
      <c r="H56" s="129"/>
      <c r="I56" s="129"/>
      <c r="J56" s="238"/>
    </row>
    <row r="57" spans="1:11" ht="18">
      <c r="A57" s="497"/>
      <c r="B57" s="129"/>
      <c r="C57" s="129"/>
      <c r="D57" s="129"/>
      <c r="E57" s="129"/>
      <c r="F57" s="129"/>
      <c r="G57" s="129"/>
      <c r="H57" s="129"/>
      <c r="I57" s="129"/>
      <c r="J57" s="238"/>
    </row>
    <row r="58" spans="1:11">
      <c r="A58" s="122"/>
      <c r="B58" s="2"/>
      <c r="C58" s="2"/>
      <c r="D58" s="2"/>
      <c r="E58" s="2"/>
      <c r="F58" s="2"/>
      <c r="G58" s="2"/>
      <c r="H58" s="2"/>
      <c r="I58" s="2"/>
      <c r="J58" s="240"/>
    </row>
    <row r="59" spans="1:11">
      <c r="A59" s="122"/>
      <c r="B59" s="2"/>
      <c r="C59" s="2"/>
      <c r="D59" s="2"/>
      <c r="E59" s="2"/>
      <c r="F59" s="2"/>
      <c r="G59" s="2"/>
      <c r="H59" s="2"/>
      <c r="I59" s="2"/>
      <c r="J59" s="240"/>
    </row>
    <row r="60" spans="1:11">
      <c r="A60" s="122"/>
      <c r="B60" s="2"/>
      <c r="C60" s="2"/>
      <c r="D60" s="2"/>
      <c r="E60" s="2"/>
      <c r="F60" s="2"/>
      <c r="G60" s="2"/>
      <c r="H60" s="2"/>
      <c r="I60" s="2"/>
      <c r="J60" s="240"/>
    </row>
    <row r="61" spans="1:11">
      <c r="A61" s="122"/>
      <c r="B61" s="2"/>
      <c r="C61" s="2"/>
      <c r="D61" s="2"/>
      <c r="E61" s="2"/>
      <c r="F61" s="2"/>
      <c r="G61" s="2"/>
      <c r="H61" s="2"/>
      <c r="I61" s="2"/>
      <c r="J61" s="240"/>
    </row>
    <row r="62" spans="1:11">
      <c r="A62" s="122"/>
      <c r="B62" s="2"/>
      <c r="C62" s="2"/>
      <c r="D62" s="2"/>
      <c r="E62" s="2"/>
      <c r="F62" s="2"/>
      <c r="G62" s="2"/>
      <c r="H62" s="2"/>
      <c r="I62" s="2"/>
      <c r="J62" s="240"/>
    </row>
    <row r="63" spans="1:11">
      <c r="A63" s="122"/>
      <c r="B63" s="2"/>
      <c r="C63" s="2"/>
      <c r="D63" s="2"/>
      <c r="E63" s="2"/>
      <c r="F63" s="2"/>
      <c r="G63" s="2"/>
      <c r="H63" s="2"/>
      <c r="I63" s="2"/>
      <c r="J63" s="240"/>
    </row>
    <row r="64" spans="1:11">
      <c r="A64" s="122"/>
      <c r="B64" s="2"/>
      <c r="C64" s="2"/>
      <c r="D64" s="2"/>
      <c r="E64" s="2"/>
      <c r="F64" s="129"/>
      <c r="G64" s="129"/>
      <c r="H64" s="129"/>
      <c r="I64" s="129"/>
      <c r="J64" s="238"/>
    </row>
    <row r="65" spans="1:10">
      <c r="A65" s="122"/>
      <c r="B65" s="2"/>
      <c r="C65" s="2"/>
      <c r="D65" s="2"/>
      <c r="E65" s="2"/>
      <c r="F65" s="2"/>
      <c r="G65" s="2"/>
      <c r="H65" s="2"/>
      <c r="I65" s="2"/>
      <c r="J65" s="240"/>
    </row>
    <row r="66" spans="1:10">
      <c r="A66" s="122"/>
      <c r="B66" s="2"/>
      <c r="C66" s="2"/>
      <c r="D66" s="2"/>
      <c r="E66" s="34"/>
      <c r="F66" s="2"/>
      <c r="G66" s="2"/>
      <c r="H66" s="2"/>
      <c r="I66" s="2"/>
      <c r="J66" s="42"/>
    </row>
    <row r="67" spans="1:10">
      <c r="A67" s="122"/>
      <c r="B67" s="284"/>
      <c r="C67" s="2"/>
      <c r="D67" s="2"/>
      <c r="E67" s="2"/>
      <c r="F67" s="2"/>
      <c r="G67" s="2"/>
      <c r="H67" s="2"/>
      <c r="I67" s="2"/>
      <c r="J67" s="240"/>
    </row>
    <row r="68" spans="1:10">
      <c r="A68" s="122"/>
      <c r="B68" s="2"/>
      <c r="C68" s="2"/>
      <c r="D68" s="2"/>
      <c r="E68" s="2"/>
      <c r="F68" s="2"/>
      <c r="G68" s="2"/>
      <c r="H68" s="2"/>
      <c r="I68" s="2"/>
      <c r="J68" s="240"/>
    </row>
    <row r="69" spans="1:10">
      <c r="A69" s="122"/>
      <c r="B69" s="123"/>
      <c r="C69" s="436"/>
      <c r="D69" s="436"/>
      <c r="E69" s="375"/>
      <c r="F69" s="436"/>
      <c r="G69" s="436"/>
      <c r="H69" s="436"/>
      <c r="I69" s="436"/>
      <c r="J69" s="498"/>
    </row>
    <row r="70" spans="1:10">
      <c r="A70" s="122"/>
      <c r="B70" s="123"/>
      <c r="C70" s="123"/>
      <c r="D70" s="123"/>
      <c r="E70" s="2"/>
      <c r="F70" s="123"/>
      <c r="G70" s="123"/>
      <c r="H70" s="123"/>
      <c r="I70" s="123"/>
      <c r="J70" s="245"/>
    </row>
    <row r="71" spans="1:10">
      <c r="A71" s="122"/>
      <c r="B71" s="123"/>
      <c r="C71" s="123"/>
      <c r="D71" s="123"/>
      <c r="E71" s="2"/>
      <c r="F71" s="123"/>
      <c r="G71" s="123"/>
      <c r="H71" s="123"/>
      <c r="I71" s="123"/>
      <c r="J71" s="245"/>
    </row>
    <row r="72" spans="1:10">
      <c r="A72" s="122"/>
      <c r="B72" s="123"/>
      <c r="C72" s="123"/>
      <c r="D72" s="123"/>
      <c r="E72" s="2"/>
      <c r="F72" s="123"/>
      <c r="G72" s="123"/>
      <c r="H72" s="123"/>
      <c r="I72" s="123"/>
      <c r="J72" s="245"/>
    </row>
    <row r="73" spans="1:10">
      <c r="A73" s="122"/>
      <c r="B73" s="123"/>
      <c r="C73" s="123"/>
      <c r="D73" s="123"/>
      <c r="E73" s="2"/>
      <c r="F73" s="123"/>
      <c r="G73" s="123"/>
      <c r="H73" s="123"/>
      <c r="I73" s="123"/>
      <c r="J73" s="245"/>
    </row>
    <row r="74" spans="1:10">
      <c r="A74" s="122"/>
      <c r="B74" s="123"/>
      <c r="C74" s="123"/>
      <c r="D74" s="123"/>
      <c r="E74" s="2"/>
      <c r="F74" s="123"/>
      <c r="G74" s="123"/>
      <c r="H74" s="123"/>
      <c r="I74" s="123"/>
      <c r="J74" s="245"/>
    </row>
    <row r="75" spans="1:10">
      <c r="A75" s="122"/>
      <c r="B75" s="123"/>
      <c r="C75" s="123"/>
      <c r="D75" s="123"/>
      <c r="E75" s="2"/>
      <c r="F75" s="123"/>
      <c r="G75" s="123"/>
      <c r="H75" s="123"/>
      <c r="I75" s="123"/>
      <c r="J75" s="245"/>
    </row>
    <row r="76" spans="1:10">
      <c r="A76" s="122"/>
      <c r="B76" s="123"/>
      <c r="C76" s="123"/>
      <c r="D76" s="123"/>
      <c r="E76" s="2"/>
      <c r="F76" s="123"/>
      <c r="G76" s="123"/>
      <c r="H76" s="123"/>
      <c r="I76" s="123"/>
      <c r="J76" s="245"/>
    </row>
    <row r="77" spans="1:10" ht="18">
      <c r="A77" s="497" t="s">
        <v>1397</v>
      </c>
      <c r="B77" s="499"/>
      <c r="C77" s="499"/>
      <c r="D77" s="499"/>
      <c r="E77" s="1"/>
      <c r="F77" s="499"/>
      <c r="G77" s="499"/>
      <c r="H77" s="499"/>
      <c r="I77" s="499"/>
      <c r="J77" s="500"/>
    </row>
    <row r="78" spans="1:10">
      <c r="A78" s="122"/>
      <c r="B78" s="123"/>
      <c r="C78" s="123"/>
      <c r="D78" s="123"/>
      <c r="E78" s="2"/>
      <c r="F78" s="123"/>
      <c r="G78" s="123"/>
      <c r="H78" s="123"/>
      <c r="I78" s="123"/>
      <c r="J78" s="245"/>
    </row>
    <row r="79" spans="1:10">
      <c r="A79" s="122"/>
      <c r="B79" s="123"/>
      <c r="C79" s="123"/>
      <c r="D79" s="123"/>
      <c r="E79" s="2"/>
      <c r="F79" s="123"/>
      <c r="G79" s="123"/>
      <c r="H79" s="123"/>
      <c r="I79" s="123"/>
      <c r="J79" s="245"/>
    </row>
    <row r="80" spans="1:10">
      <c r="A80" s="122"/>
      <c r="B80" s="123"/>
      <c r="C80" s="123"/>
      <c r="D80" s="123"/>
      <c r="E80" s="2"/>
      <c r="F80" s="123"/>
      <c r="G80" s="123"/>
      <c r="H80" s="123"/>
      <c r="I80" s="123"/>
      <c r="J80" s="245"/>
    </row>
    <row r="81" spans="1:10">
      <c r="A81" s="122"/>
      <c r="B81" s="123"/>
      <c r="C81" s="123"/>
      <c r="D81" s="123"/>
      <c r="E81" s="2"/>
      <c r="F81" s="123"/>
      <c r="G81" s="123"/>
      <c r="H81" s="123"/>
      <c r="I81" s="123"/>
      <c r="J81" s="245"/>
    </row>
    <row r="82" spans="1:10">
      <c r="A82" s="122"/>
      <c r="B82" s="123"/>
      <c r="C82" s="123"/>
      <c r="D82" s="123"/>
      <c r="E82" s="2"/>
      <c r="F82" s="123"/>
      <c r="G82" s="123"/>
      <c r="H82" s="123"/>
      <c r="I82" s="123"/>
      <c r="J82" s="245"/>
    </row>
    <row r="83" spans="1:10">
      <c r="A83" s="122"/>
      <c r="B83" s="123"/>
      <c r="C83" s="123"/>
      <c r="D83" s="123"/>
      <c r="E83" s="2"/>
      <c r="F83" s="123"/>
      <c r="G83" s="123"/>
      <c r="H83" s="123"/>
      <c r="I83" s="123"/>
      <c r="J83" s="245"/>
    </row>
    <row r="84" spans="1:10">
      <c r="A84" s="122"/>
      <c r="B84" s="123"/>
      <c r="C84" s="123"/>
      <c r="D84" s="123"/>
      <c r="E84" s="2"/>
      <c r="F84" s="123"/>
      <c r="G84" s="123"/>
      <c r="H84" s="123"/>
      <c r="I84" s="123"/>
      <c r="J84" s="245"/>
    </row>
    <row r="85" spans="1:10">
      <c r="A85" s="122"/>
      <c r="B85" s="123"/>
      <c r="C85" s="123"/>
      <c r="D85" s="123"/>
      <c r="E85" s="2"/>
      <c r="F85" s="123"/>
      <c r="G85" s="123"/>
      <c r="H85" s="123"/>
      <c r="I85" s="123"/>
      <c r="J85" s="245"/>
    </row>
    <row r="86" spans="1:10">
      <c r="A86" s="122"/>
      <c r="B86" s="123"/>
      <c r="C86" s="123"/>
      <c r="D86" s="123"/>
      <c r="E86" s="2"/>
      <c r="F86" s="123"/>
      <c r="G86" s="123"/>
      <c r="H86" s="123"/>
      <c r="I86" s="123"/>
      <c r="J86" s="245"/>
    </row>
    <row r="87" spans="1:10">
      <c r="A87" s="122"/>
      <c r="B87" s="123"/>
      <c r="C87" s="123"/>
      <c r="D87" s="123"/>
      <c r="E87" s="2"/>
      <c r="F87" s="123"/>
      <c r="G87" s="123"/>
      <c r="H87" s="123"/>
      <c r="I87" s="123"/>
      <c r="J87" s="245"/>
    </row>
    <row r="88" spans="1:10">
      <c r="A88" s="122"/>
      <c r="B88" s="123"/>
      <c r="C88" s="123"/>
      <c r="D88" s="123"/>
      <c r="E88" s="2"/>
      <c r="F88" s="123"/>
      <c r="G88" s="123"/>
      <c r="H88" s="123"/>
      <c r="I88" s="123"/>
      <c r="J88" s="245"/>
    </row>
    <row r="89" spans="1:10">
      <c r="A89" s="122"/>
      <c r="B89" s="123"/>
      <c r="C89" s="123"/>
      <c r="D89" s="123"/>
      <c r="E89" s="2"/>
      <c r="F89" s="123"/>
      <c r="G89" s="123"/>
      <c r="H89" s="123"/>
      <c r="I89" s="123"/>
      <c r="J89" s="245"/>
    </row>
    <row r="90" spans="1:10">
      <c r="A90" s="122"/>
      <c r="B90" s="123"/>
      <c r="C90" s="123"/>
      <c r="D90" s="123"/>
      <c r="E90" s="2"/>
      <c r="F90" s="123"/>
      <c r="G90" s="123"/>
      <c r="H90" s="123"/>
      <c r="I90" s="123"/>
      <c r="J90" s="245"/>
    </row>
    <row r="91" spans="1:10">
      <c r="A91" s="122"/>
      <c r="B91" s="123"/>
      <c r="C91" s="123"/>
      <c r="D91" s="123"/>
      <c r="E91" s="2"/>
      <c r="F91" s="123"/>
      <c r="G91" s="123"/>
      <c r="H91" s="123"/>
      <c r="I91" s="123"/>
      <c r="J91" s="245"/>
    </row>
    <row r="92" spans="1:10">
      <c r="A92" s="122"/>
      <c r="B92" s="123"/>
      <c r="C92" s="123"/>
      <c r="D92" s="123"/>
      <c r="E92" s="2"/>
      <c r="F92" s="123"/>
      <c r="G92" s="123"/>
      <c r="H92" s="123"/>
      <c r="I92" s="123"/>
      <c r="J92" s="245"/>
    </row>
    <row r="93" spans="1:10">
      <c r="A93" s="122"/>
      <c r="B93" s="123"/>
      <c r="C93" s="123"/>
      <c r="D93" s="123"/>
      <c r="E93" s="2"/>
      <c r="F93" s="123"/>
      <c r="G93" s="123"/>
      <c r="H93" s="123"/>
      <c r="I93" s="123"/>
      <c r="J93" s="245"/>
    </row>
    <row r="94" spans="1:10">
      <c r="A94" s="122"/>
      <c r="B94" s="123"/>
      <c r="C94" s="123"/>
      <c r="D94" s="123"/>
      <c r="E94" s="2"/>
      <c r="F94" s="123"/>
      <c r="G94" s="123"/>
      <c r="H94" s="123"/>
      <c r="I94" s="123"/>
      <c r="J94" s="245"/>
    </row>
    <row r="95" spans="1:10">
      <c r="A95" s="122"/>
      <c r="B95" s="123"/>
      <c r="C95" s="123"/>
      <c r="D95" s="123"/>
      <c r="E95" s="2"/>
      <c r="F95" s="123"/>
      <c r="G95" s="123"/>
      <c r="H95" s="123"/>
      <c r="I95" s="123"/>
      <c r="J95" s="245"/>
    </row>
    <row r="96" spans="1:10">
      <c r="A96" s="122"/>
      <c r="B96" s="123"/>
      <c r="C96" s="123"/>
      <c r="D96" s="123"/>
      <c r="E96" s="2"/>
      <c r="F96" s="123"/>
      <c r="G96" s="123"/>
      <c r="H96" s="123"/>
      <c r="I96" s="123"/>
      <c r="J96" s="245"/>
    </row>
    <row r="97" spans="1:10">
      <c r="A97" s="122"/>
      <c r="B97" s="123"/>
      <c r="C97" s="123"/>
      <c r="D97" s="123"/>
      <c r="E97" s="2"/>
      <c r="F97" s="123"/>
      <c r="G97" s="123"/>
      <c r="H97" s="123"/>
      <c r="I97" s="123"/>
      <c r="J97" s="245"/>
    </row>
    <row r="98" spans="1:10">
      <c r="A98" s="122"/>
      <c r="B98" s="123"/>
      <c r="C98" s="123"/>
      <c r="D98" s="123"/>
      <c r="E98" s="2"/>
      <c r="F98" s="123"/>
      <c r="G98" s="123"/>
      <c r="H98" s="123"/>
      <c r="I98" s="123"/>
      <c r="J98" s="245"/>
    </row>
    <row r="99" spans="1:10">
      <c r="A99" s="122"/>
      <c r="B99" s="123"/>
      <c r="C99" s="123"/>
      <c r="D99" s="123"/>
      <c r="E99" s="2"/>
      <c r="F99" s="123"/>
      <c r="G99" s="123"/>
      <c r="H99" s="123"/>
      <c r="I99" s="123"/>
      <c r="J99" s="245"/>
    </row>
    <row r="100" spans="1:10">
      <c r="A100" s="122"/>
      <c r="B100" s="123"/>
      <c r="C100" s="123"/>
      <c r="D100" s="123"/>
      <c r="E100" s="2"/>
      <c r="F100" s="123"/>
      <c r="G100" s="123"/>
      <c r="H100" s="123"/>
      <c r="I100" s="123"/>
      <c r="J100" s="245"/>
    </row>
    <row r="101" spans="1:10" ht="15.75" thickBot="1">
      <c r="A101" s="275"/>
      <c r="B101" s="276"/>
      <c r="C101" s="501"/>
      <c r="D101" s="501"/>
      <c r="E101" s="501"/>
      <c r="F101" s="501"/>
      <c r="G101" s="501"/>
      <c r="H101" s="501"/>
      <c r="I101" s="501"/>
      <c r="J101" s="502"/>
    </row>
    <row r="102" spans="1:10">
      <c r="A102" s="129"/>
      <c r="B102" s="2"/>
      <c r="C102" s="2"/>
      <c r="D102" s="2"/>
      <c r="E102" s="2"/>
      <c r="F102" s="2"/>
      <c r="G102" s="2"/>
      <c r="H102" s="2"/>
      <c r="I102" s="2"/>
      <c r="J102" s="300" t="s">
        <v>623</v>
      </c>
    </row>
    <row r="103" spans="1:10">
      <c r="A103" s="34"/>
      <c r="B103" s="34"/>
      <c r="C103" s="266"/>
      <c r="D103" s="266"/>
      <c r="E103" s="34"/>
      <c r="F103" s="34"/>
      <c r="G103" s="34"/>
      <c r="H103" s="34"/>
      <c r="I103" s="34"/>
      <c r="J103" s="34"/>
    </row>
    <row r="104" spans="1:10">
      <c r="A104" s="101">
        <v>49</v>
      </c>
      <c r="B104" s="101"/>
      <c r="C104" s="101"/>
      <c r="D104" s="101"/>
      <c r="E104" s="101"/>
      <c r="F104" s="101"/>
      <c r="G104" s="101"/>
      <c r="H104" s="101"/>
      <c r="I104" s="101"/>
      <c r="J104" s="101"/>
    </row>
  </sheetData>
  <pageMargins left="0.5" right="0.5" top="0.5" bottom="0.5" header="0.5" footer="0.5"/>
  <pageSetup scale="67" fitToHeight="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V67"/>
  <sheetViews>
    <sheetView showGridLines="0" defaultGridColor="0" colorId="22" zoomScale="75" zoomScaleNormal="75" workbookViewId="0">
      <selection activeCell="F67" sqref="F67"/>
    </sheetView>
  </sheetViews>
  <sheetFormatPr defaultColWidth="9.77734375" defaultRowHeight="15"/>
  <cols>
    <col min="1" max="1" width="7.77734375" customWidth="1"/>
    <col min="2" max="2" width="60.77734375" customWidth="1"/>
    <col min="3" max="5" width="12.77734375" customWidth="1"/>
    <col min="6" max="6" width="15.77734375" customWidth="1"/>
    <col min="7" max="7" width="16.77734375" customWidth="1"/>
    <col min="8" max="8" width="15.77734375" customWidth="1"/>
    <col min="9" max="9" width="7.77734375" customWidth="1"/>
    <col min="10" max="10" width="12.77734375" customWidth="1"/>
    <col min="11" max="11" width="19.77734375" customWidth="1"/>
    <col min="12" max="12" width="14.77734375" customWidth="1"/>
    <col min="13" max="13" width="19.77734375" customWidth="1"/>
    <col min="14" max="14" width="14.77734375" customWidth="1"/>
    <col min="15" max="15" width="20.77734375" customWidth="1"/>
    <col min="16" max="16" width="14.77734375" customWidth="1"/>
    <col min="17" max="17" width="29.88671875" customWidth="1"/>
  </cols>
  <sheetData>
    <row r="1" spans="1:256" ht="18.75" thickBot="1">
      <c r="A1" s="7" t="str">
        <f>'Data Sheet'!A58</f>
        <v>Annual Report of Frontier Telephone of Rochester, Inc.                                                                                                                   For the period ending December 31, 2015</v>
      </c>
      <c r="B1" s="7"/>
      <c r="C1" s="7"/>
      <c r="D1" s="7"/>
      <c r="E1" s="7"/>
      <c r="F1" s="7"/>
      <c r="G1" s="18"/>
      <c r="H1" s="7"/>
      <c r="I1" s="7" t="str">
        <f>'Data Sheet'!A56</f>
        <v>Annual Report of Frontier Telephone of Rochester, Inc.                                                                                                       For the period ending December 31, 2015</v>
      </c>
      <c r="J1" s="7"/>
      <c r="K1" s="7"/>
      <c r="L1" s="7"/>
      <c r="M1" s="7"/>
      <c r="N1" s="7"/>
      <c r="O1" s="7"/>
      <c r="P1" s="18"/>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8">
      <c r="A2" s="597"/>
      <c r="B2" s="598"/>
      <c r="C2" s="598" t="s">
        <v>360</v>
      </c>
      <c r="D2" s="598" t="s">
        <v>360</v>
      </c>
      <c r="E2" s="598" t="s">
        <v>360</v>
      </c>
      <c r="F2" s="598" t="s">
        <v>360</v>
      </c>
      <c r="G2" s="598" t="s">
        <v>360</v>
      </c>
      <c r="H2" s="599" t="s">
        <v>360</v>
      </c>
      <c r="I2" s="597"/>
      <c r="J2" s="598"/>
      <c r="K2" s="598"/>
      <c r="L2" s="598"/>
      <c r="M2" s="598" t="s">
        <v>360</v>
      </c>
      <c r="N2" s="598" t="s">
        <v>1681</v>
      </c>
      <c r="O2" s="598" t="s">
        <v>360</v>
      </c>
      <c r="P2" s="598" t="s">
        <v>360</v>
      </c>
      <c r="Q2" s="599" t="s">
        <v>360</v>
      </c>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8">
      <c r="A3" s="600"/>
      <c r="B3" s="601" t="s">
        <v>1682</v>
      </c>
      <c r="C3" s="602"/>
      <c r="D3" s="602"/>
      <c r="E3" s="602"/>
      <c r="F3" s="602"/>
      <c r="G3" s="602"/>
      <c r="H3" s="603"/>
      <c r="I3" s="604"/>
      <c r="J3" s="601" t="s">
        <v>1682</v>
      </c>
      <c r="K3" s="602"/>
      <c r="L3" s="602"/>
      <c r="M3" s="602"/>
      <c r="N3" s="602"/>
      <c r="O3" s="602"/>
      <c r="P3" s="602"/>
      <c r="Q3" s="603"/>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18">
      <c r="A4" s="84"/>
      <c r="B4" s="7"/>
      <c r="C4" s="605"/>
      <c r="D4" s="605"/>
      <c r="E4" s="605"/>
      <c r="F4" s="605"/>
      <c r="G4" s="605"/>
      <c r="H4" s="606"/>
      <c r="I4" s="84"/>
      <c r="J4" s="7"/>
      <c r="K4" s="605"/>
      <c r="L4" s="605"/>
      <c r="M4" s="605"/>
      <c r="N4" s="605"/>
      <c r="O4" s="605"/>
      <c r="P4" s="605"/>
      <c r="Q4" s="606"/>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8">
      <c r="A5" s="607" t="s">
        <v>336</v>
      </c>
      <c r="B5" s="605" t="s">
        <v>1683</v>
      </c>
      <c r="C5" s="605"/>
      <c r="D5" s="605"/>
      <c r="E5" s="605"/>
      <c r="F5" s="605"/>
      <c r="G5" s="605"/>
      <c r="H5" s="606"/>
      <c r="I5" s="607" t="s">
        <v>336</v>
      </c>
      <c r="J5" s="605" t="s">
        <v>1683</v>
      </c>
      <c r="K5" s="605"/>
      <c r="L5" s="605"/>
      <c r="M5" s="605"/>
      <c r="N5" s="605"/>
      <c r="O5" s="605"/>
      <c r="P5" s="605"/>
      <c r="Q5" s="606"/>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8">
      <c r="A6" s="607"/>
      <c r="B6" s="605" t="s">
        <v>1684</v>
      </c>
      <c r="C6" s="605"/>
      <c r="D6" s="605"/>
      <c r="E6" s="605"/>
      <c r="F6" s="605"/>
      <c r="G6" s="605"/>
      <c r="H6" s="606"/>
      <c r="I6" s="607"/>
      <c r="J6" s="605" t="s">
        <v>1684</v>
      </c>
      <c r="K6" s="605"/>
      <c r="L6" s="605"/>
      <c r="M6" s="605"/>
      <c r="N6" s="605"/>
      <c r="O6" s="605"/>
      <c r="P6" s="605"/>
      <c r="Q6" s="606"/>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18">
      <c r="A7" s="607" t="s">
        <v>350</v>
      </c>
      <c r="B7" s="605" t="s">
        <v>1685</v>
      </c>
      <c r="C7" s="605"/>
      <c r="D7" s="605"/>
      <c r="E7" s="605"/>
      <c r="F7" s="605"/>
      <c r="G7" s="605"/>
      <c r="H7" s="606"/>
      <c r="I7" s="607" t="s">
        <v>350</v>
      </c>
      <c r="J7" s="605" t="s">
        <v>1685</v>
      </c>
      <c r="K7" s="605"/>
      <c r="L7" s="605"/>
      <c r="M7" s="605"/>
      <c r="N7" s="605"/>
      <c r="O7" s="605"/>
      <c r="P7" s="605"/>
      <c r="Q7" s="606"/>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18">
      <c r="A8" s="607" t="s">
        <v>383</v>
      </c>
      <c r="B8" s="605" t="s">
        <v>1686</v>
      </c>
      <c r="C8" s="605"/>
      <c r="D8" s="605"/>
      <c r="E8" s="605"/>
      <c r="F8" s="605"/>
      <c r="G8" s="605"/>
      <c r="H8" s="606"/>
      <c r="I8" s="607" t="s">
        <v>383</v>
      </c>
      <c r="J8" s="605" t="s">
        <v>1686</v>
      </c>
      <c r="K8" s="605"/>
      <c r="L8" s="605"/>
      <c r="M8" s="605"/>
      <c r="N8" s="605"/>
      <c r="O8" s="605"/>
      <c r="P8" s="605"/>
      <c r="Q8" s="606"/>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8">
      <c r="A9" s="607"/>
      <c r="B9" s="605" t="s">
        <v>1687</v>
      </c>
      <c r="C9" s="605"/>
      <c r="D9" s="605"/>
      <c r="E9" s="605"/>
      <c r="F9" s="605"/>
      <c r="G9" s="605"/>
      <c r="H9" s="606"/>
      <c r="I9" s="607"/>
      <c r="J9" s="605" t="s">
        <v>1687</v>
      </c>
      <c r="K9" s="605"/>
      <c r="L9" s="605"/>
      <c r="M9" s="605"/>
      <c r="N9" s="605"/>
      <c r="O9" s="605"/>
      <c r="P9" s="605"/>
      <c r="Q9" s="606"/>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8">
      <c r="A10" s="607" t="s">
        <v>403</v>
      </c>
      <c r="B10" s="605" t="s">
        <v>1688</v>
      </c>
      <c r="C10" s="605"/>
      <c r="D10" s="605"/>
      <c r="E10" s="605"/>
      <c r="F10" s="605"/>
      <c r="G10" s="605"/>
      <c r="H10" s="606"/>
      <c r="I10" s="607" t="s">
        <v>403</v>
      </c>
      <c r="J10" s="605" t="s">
        <v>1688</v>
      </c>
      <c r="K10" s="605"/>
      <c r="L10" s="605"/>
      <c r="M10" s="605"/>
      <c r="N10" s="605"/>
      <c r="O10" s="605"/>
      <c r="P10" s="605"/>
      <c r="Q10" s="606"/>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8">
      <c r="A11" s="607"/>
      <c r="B11" s="605" t="s">
        <v>1689</v>
      </c>
      <c r="C11" s="605"/>
      <c r="D11" s="605"/>
      <c r="E11" s="605"/>
      <c r="F11" s="605"/>
      <c r="G11" s="605"/>
      <c r="H11" s="606"/>
      <c r="I11" s="607"/>
      <c r="J11" s="605" t="s">
        <v>1689</v>
      </c>
      <c r="K11" s="605"/>
      <c r="L11" s="605"/>
      <c r="M11" s="605"/>
      <c r="N11" s="605"/>
      <c r="O11" s="605"/>
      <c r="P11" s="605"/>
      <c r="Q11" s="606"/>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8">
      <c r="A12" s="607" t="s">
        <v>428</v>
      </c>
      <c r="B12" s="605" t="s">
        <v>1690</v>
      </c>
      <c r="C12" s="605"/>
      <c r="D12" s="605"/>
      <c r="E12" s="605"/>
      <c r="F12" s="605"/>
      <c r="G12" s="605"/>
      <c r="H12" s="606"/>
      <c r="I12" s="607" t="s">
        <v>428</v>
      </c>
      <c r="J12" s="605" t="s">
        <v>1690</v>
      </c>
      <c r="K12" s="605"/>
      <c r="L12" s="605"/>
      <c r="M12" s="605"/>
      <c r="N12" s="605"/>
      <c r="O12" s="605"/>
      <c r="P12" s="605"/>
      <c r="Q12" s="606"/>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8">
      <c r="A13" s="607"/>
      <c r="B13" s="605" t="s">
        <v>1691</v>
      </c>
      <c r="C13" s="605"/>
      <c r="D13" s="605"/>
      <c r="E13" s="605"/>
      <c r="F13" s="605"/>
      <c r="G13" s="605"/>
      <c r="H13" s="606"/>
      <c r="I13" s="607"/>
      <c r="J13" s="605" t="s">
        <v>1691</v>
      </c>
      <c r="K13" s="605"/>
      <c r="L13" s="605"/>
      <c r="M13" s="605"/>
      <c r="N13" s="605"/>
      <c r="O13" s="605"/>
      <c r="P13" s="605"/>
      <c r="Q13" s="606"/>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8">
      <c r="A14" s="607" t="s">
        <v>432</v>
      </c>
      <c r="B14" s="605" t="s">
        <v>1692</v>
      </c>
      <c r="C14" s="605"/>
      <c r="D14" s="605"/>
      <c r="E14" s="605"/>
      <c r="F14" s="605"/>
      <c r="G14" s="605"/>
      <c r="H14" s="606"/>
      <c r="I14" s="607" t="s">
        <v>432</v>
      </c>
      <c r="J14" s="605" t="s">
        <v>1692</v>
      </c>
      <c r="K14" s="605"/>
      <c r="L14" s="605"/>
      <c r="M14" s="605"/>
      <c r="N14" s="605"/>
      <c r="O14" s="605"/>
      <c r="P14" s="605"/>
      <c r="Q14" s="60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8">
      <c r="A15" s="604"/>
      <c r="B15" s="605" t="s">
        <v>1693</v>
      </c>
      <c r="C15" s="605"/>
      <c r="D15" s="605"/>
      <c r="E15" s="605"/>
      <c r="F15" s="605"/>
      <c r="G15" s="605"/>
      <c r="H15" s="606"/>
      <c r="I15" s="604"/>
      <c r="J15" s="605" t="s">
        <v>1693</v>
      </c>
      <c r="K15" s="605"/>
      <c r="L15" s="605"/>
      <c r="M15" s="605"/>
      <c r="N15" s="605"/>
      <c r="O15" s="605"/>
      <c r="P15" s="605"/>
      <c r="Q15" s="606"/>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8">
      <c r="A16" s="604"/>
      <c r="B16" s="605" t="s">
        <v>1694</v>
      </c>
      <c r="C16" s="605"/>
      <c r="D16" s="605"/>
      <c r="E16" s="605"/>
      <c r="F16" s="605"/>
      <c r="G16" s="605"/>
      <c r="H16" s="606"/>
      <c r="I16" s="604"/>
      <c r="J16" s="605" t="s">
        <v>1694</v>
      </c>
      <c r="K16" s="605"/>
      <c r="L16" s="605"/>
      <c r="M16" s="605"/>
      <c r="N16" s="605"/>
      <c r="O16" s="605"/>
      <c r="P16" s="605"/>
      <c r="Q16" s="606"/>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18">
      <c r="A17" s="604"/>
      <c r="B17" s="605" t="s">
        <v>1681</v>
      </c>
      <c r="C17" s="605"/>
      <c r="D17" s="605"/>
      <c r="E17" s="605"/>
      <c r="F17" s="605"/>
      <c r="G17" s="605"/>
      <c r="H17" s="606"/>
      <c r="I17" s="604"/>
      <c r="J17" s="605" t="s">
        <v>1681</v>
      </c>
      <c r="K17" s="608"/>
      <c r="L17" s="609" t="s">
        <v>1695</v>
      </c>
      <c r="M17" s="610"/>
      <c r="N17" s="608"/>
      <c r="O17" s="609" t="s">
        <v>1696</v>
      </c>
      <c r="P17" s="610"/>
      <c r="Q17" s="606"/>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8">
      <c r="A18" s="604"/>
      <c r="B18" s="605"/>
      <c r="C18" s="605"/>
      <c r="D18" s="605"/>
      <c r="E18" s="605"/>
      <c r="F18" s="605"/>
      <c r="G18" s="605"/>
      <c r="H18" s="606"/>
      <c r="I18" s="604"/>
      <c r="J18" s="605"/>
      <c r="K18" s="611"/>
      <c r="L18" s="612"/>
      <c r="M18" s="613"/>
      <c r="N18" s="611"/>
      <c r="O18" s="612"/>
      <c r="P18" s="613"/>
      <c r="Q18" s="606"/>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8">
      <c r="A19" s="614"/>
      <c r="B19" s="615"/>
      <c r="C19" s="616"/>
      <c r="D19" s="615"/>
      <c r="E19" s="616"/>
      <c r="F19" s="617"/>
      <c r="G19" s="616"/>
      <c r="H19" s="618"/>
      <c r="I19" s="614"/>
      <c r="J19" s="615"/>
      <c r="K19" s="619" t="s">
        <v>1697</v>
      </c>
      <c r="L19" s="615"/>
      <c r="M19" s="615"/>
      <c r="N19" s="615"/>
      <c r="O19" s="620" t="s">
        <v>360</v>
      </c>
      <c r="P19" s="615" t="s">
        <v>360</v>
      </c>
      <c r="Q19" s="618"/>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8">
      <c r="A20" s="621"/>
      <c r="B20" s="622"/>
      <c r="C20" s="623"/>
      <c r="D20" s="622"/>
      <c r="E20" s="623"/>
      <c r="F20" s="624"/>
      <c r="G20" s="623"/>
      <c r="H20" s="625"/>
      <c r="I20" s="621"/>
      <c r="J20" s="622"/>
      <c r="K20" s="622" t="s">
        <v>1698</v>
      </c>
      <c r="L20" s="622"/>
      <c r="M20" s="622" t="s">
        <v>1699</v>
      </c>
      <c r="N20" s="622" t="s">
        <v>1700</v>
      </c>
      <c r="O20" s="626" t="s">
        <v>1701</v>
      </c>
      <c r="P20" s="627"/>
      <c r="Q20" s="625" t="s">
        <v>1702</v>
      </c>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8">
      <c r="A21" s="621" t="s">
        <v>489</v>
      </c>
      <c r="B21" s="622" t="s">
        <v>439</v>
      </c>
      <c r="C21" s="623" t="s">
        <v>1703</v>
      </c>
      <c r="D21" s="622" t="s">
        <v>1704</v>
      </c>
      <c r="E21" s="623" t="s">
        <v>1705</v>
      </c>
      <c r="F21" s="624" t="s">
        <v>1706</v>
      </c>
      <c r="G21" s="623" t="s">
        <v>1707</v>
      </c>
      <c r="H21" s="625" t="s">
        <v>1708</v>
      </c>
      <c r="I21" s="621" t="s">
        <v>489</v>
      </c>
      <c r="J21" s="622" t="s">
        <v>1709</v>
      </c>
      <c r="K21" s="622" t="s">
        <v>1710</v>
      </c>
      <c r="L21" s="622" t="s">
        <v>1711</v>
      </c>
      <c r="M21" s="622" t="s">
        <v>1712</v>
      </c>
      <c r="N21" s="622" t="s">
        <v>1713</v>
      </c>
      <c r="O21" s="622" t="s">
        <v>1714</v>
      </c>
      <c r="P21" s="622"/>
      <c r="Q21" s="628" t="s">
        <v>1715</v>
      </c>
      <c r="R21" s="76"/>
      <c r="S21" s="76"/>
      <c r="T21" s="76"/>
      <c r="U21" s="76"/>
      <c r="V21" s="76"/>
      <c r="W21" s="76"/>
      <c r="X21" s="76"/>
      <c r="Y21" s="76"/>
      <c r="Z21" s="76"/>
      <c r="AA21" s="76"/>
      <c r="AB21" s="76"/>
      <c r="AC21" s="76"/>
      <c r="AD21" s="76"/>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8">
      <c r="A22" s="621" t="s">
        <v>501</v>
      </c>
      <c r="B22" s="622"/>
      <c r="C22" s="623" t="s">
        <v>1704</v>
      </c>
      <c r="D22" s="622" t="s">
        <v>1417</v>
      </c>
      <c r="E22" s="623" t="s">
        <v>1716</v>
      </c>
      <c r="F22" s="624" t="s">
        <v>1717</v>
      </c>
      <c r="G22" s="623" t="s">
        <v>1718</v>
      </c>
      <c r="H22" s="625" t="s">
        <v>1719</v>
      </c>
      <c r="I22" s="621" t="s">
        <v>501</v>
      </c>
      <c r="J22" s="622" t="s">
        <v>1720</v>
      </c>
      <c r="K22" s="622" t="s">
        <v>1721</v>
      </c>
      <c r="L22" s="622" t="s">
        <v>1722</v>
      </c>
      <c r="M22" s="622" t="s">
        <v>1723</v>
      </c>
      <c r="N22" s="622" t="s">
        <v>1724</v>
      </c>
      <c r="O22" s="622" t="s">
        <v>1725</v>
      </c>
      <c r="P22" s="622" t="s">
        <v>1726</v>
      </c>
      <c r="Q22" s="628" t="s">
        <v>1727</v>
      </c>
      <c r="R22" s="76"/>
      <c r="S22" s="76"/>
      <c r="T22" s="76"/>
      <c r="U22" s="76"/>
      <c r="V22" s="76"/>
      <c r="W22" s="76"/>
      <c r="X22" s="76"/>
      <c r="Y22" s="76"/>
      <c r="Z22" s="76"/>
      <c r="AA22" s="76"/>
      <c r="AB22" s="76"/>
      <c r="AC22" s="76"/>
      <c r="AD22" s="76"/>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8">
      <c r="A23" s="629"/>
      <c r="B23" s="630" t="s">
        <v>1728</v>
      </c>
      <c r="C23" s="631" t="s">
        <v>1729</v>
      </c>
      <c r="D23" s="630" t="s">
        <v>1730</v>
      </c>
      <c r="E23" s="631" t="s">
        <v>1731</v>
      </c>
      <c r="F23" s="632" t="s">
        <v>1732</v>
      </c>
      <c r="G23" s="631" t="s">
        <v>1733</v>
      </c>
      <c r="H23" s="633" t="s">
        <v>1734</v>
      </c>
      <c r="I23" s="629"/>
      <c r="J23" s="630" t="s">
        <v>1735</v>
      </c>
      <c r="K23" s="630" t="s">
        <v>1736</v>
      </c>
      <c r="L23" s="630" t="s">
        <v>1737</v>
      </c>
      <c r="M23" s="630" t="s">
        <v>1738</v>
      </c>
      <c r="N23" s="630" t="s">
        <v>1739</v>
      </c>
      <c r="O23" s="630" t="s">
        <v>1740</v>
      </c>
      <c r="P23" s="630" t="s">
        <v>1741</v>
      </c>
      <c r="Q23" s="634" t="s">
        <v>1742</v>
      </c>
      <c r="R23" s="63"/>
      <c r="S23" s="63"/>
      <c r="T23" s="63"/>
      <c r="U23" s="63"/>
      <c r="V23" s="63"/>
      <c r="W23" s="63"/>
      <c r="X23" s="63"/>
      <c r="Y23" s="63"/>
      <c r="Z23" s="63"/>
      <c r="AA23" s="63"/>
      <c r="AB23" s="63"/>
      <c r="AC23" s="63"/>
      <c r="AD23" s="63"/>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ht="18">
      <c r="A24" s="635"/>
      <c r="B24" s="636"/>
      <c r="C24" s="637"/>
      <c r="D24" s="636"/>
      <c r="E24" s="637"/>
      <c r="F24" s="638"/>
      <c r="G24" s="637"/>
      <c r="H24" s="639"/>
      <c r="I24" s="635"/>
      <c r="J24" s="636"/>
      <c r="K24" s="636"/>
      <c r="L24" s="636"/>
      <c r="M24" s="636"/>
      <c r="N24" s="636"/>
      <c r="O24" s="636"/>
      <c r="P24" s="636"/>
      <c r="Q24" s="640"/>
      <c r="R24" s="76"/>
      <c r="S24" s="76"/>
      <c r="T24" s="76"/>
      <c r="U24" s="76"/>
      <c r="V24" s="76"/>
      <c r="W24" s="76"/>
      <c r="X24" s="76"/>
      <c r="Y24" s="76"/>
      <c r="Z24" s="76"/>
      <c r="AA24" s="76"/>
      <c r="AB24" s="76"/>
      <c r="AC24" s="76"/>
      <c r="AD24" s="76"/>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8">
      <c r="A25" s="641">
        <v>1</v>
      </c>
      <c r="B25" s="1045" t="s">
        <v>586</v>
      </c>
      <c r="C25" s="643"/>
      <c r="D25" s="644"/>
      <c r="E25" s="643"/>
      <c r="F25" s="645"/>
      <c r="G25" s="646"/>
      <c r="H25" s="647"/>
      <c r="I25" s="641">
        <v>1</v>
      </c>
      <c r="J25" s="648"/>
      <c r="K25" s="644"/>
      <c r="L25" s="644"/>
      <c r="M25" s="644"/>
      <c r="N25" s="644"/>
      <c r="O25" s="644"/>
      <c r="P25" s="644"/>
      <c r="Q25" s="649">
        <f t="shared" ref="Q25:Q49" si="0">F25+K25-L25+M25</f>
        <v>0</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8">
      <c r="A26" s="641">
        <v>2</v>
      </c>
      <c r="B26" s="642"/>
      <c r="C26" s="643"/>
      <c r="D26" s="650"/>
      <c r="E26" s="643"/>
      <c r="F26" s="651"/>
      <c r="G26" s="652"/>
      <c r="H26" s="653"/>
      <c r="I26" s="641">
        <v>2</v>
      </c>
      <c r="J26" s="648"/>
      <c r="K26" s="650"/>
      <c r="L26" s="650"/>
      <c r="M26" s="650"/>
      <c r="N26" s="650"/>
      <c r="O26" s="650"/>
      <c r="P26" s="650"/>
      <c r="Q26" s="654">
        <f t="shared" si="0"/>
        <v>0</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8">
      <c r="A27" s="641">
        <v>3</v>
      </c>
      <c r="B27" s="642"/>
      <c r="C27" s="643"/>
      <c r="D27" s="650"/>
      <c r="E27" s="643"/>
      <c r="F27" s="651"/>
      <c r="G27" s="652"/>
      <c r="H27" s="653"/>
      <c r="I27" s="641">
        <v>3</v>
      </c>
      <c r="J27" s="648"/>
      <c r="K27" s="650"/>
      <c r="L27" s="650"/>
      <c r="M27" s="650"/>
      <c r="N27" s="650"/>
      <c r="O27" s="650"/>
      <c r="P27" s="650"/>
      <c r="Q27" s="654">
        <f t="shared" si="0"/>
        <v>0</v>
      </c>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8">
      <c r="A28" s="641">
        <v>4</v>
      </c>
      <c r="B28" s="642"/>
      <c r="C28" s="643"/>
      <c r="D28" s="650"/>
      <c r="E28" s="655"/>
      <c r="F28" s="651"/>
      <c r="G28" s="652"/>
      <c r="H28" s="653"/>
      <c r="I28" s="641">
        <v>4</v>
      </c>
      <c r="J28" s="656"/>
      <c r="K28" s="650"/>
      <c r="L28" s="650"/>
      <c r="M28" s="650"/>
      <c r="N28" s="650"/>
      <c r="O28" s="650"/>
      <c r="P28" s="650"/>
      <c r="Q28" s="654">
        <f t="shared" si="0"/>
        <v>0</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8">
      <c r="A29" s="641">
        <v>5</v>
      </c>
      <c r="B29" s="642"/>
      <c r="C29" s="643"/>
      <c r="D29" s="650"/>
      <c r="E29" s="655"/>
      <c r="F29" s="651"/>
      <c r="G29" s="652"/>
      <c r="H29" s="653"/>
      <c r="I29" s="641">
        <v>5</v>
      </c>
      <c r="J29" s="656"/>
      <c r="K29" s="650"/>
      <c r="L29" s="650"/>
      <c r="M29" s="650"/>
      <c r="N29" s="650"/>
      <c r="O29" s="650"/>
      <c r="P29" s="650"/>
      <c r="Q29" s="654">
        <f t="shared" si="0"/>
        <v>0</v>
      </c>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8">
      <c r="A30" s="641">
        <v>6</v>
      </c>
      <c r="B30" s="642"/>
      <c r="C30" s="643"/>
      <c r="D30" s="650"/>
      <c r="E30" s="643"/>
      <c r="F30" s="651"/>
      <c r="G30" s="652"/>
      <c r="H30" s="653"/>
      <c r="I30" s="641">
        <v>6</v>
      </c>
      <c r="J30" s="648"/>
      <c r="K30" s="650"/>
      <c r="L30" s="650"/>
      <c r="M30" s="650"/>
      <c r="N30" s="650"/>
      <c r="O30" s="650"/>
      <c r="P30" s="650"/>
      <c r="Q30" s="654">
        <f t="shared" si="0"/>
        <v>0</v>
      </c>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8">
      <c r="A31" s="641">
        <v>7</v>
      </c>
      <c r="B31" s="642"/>
      <c r="C31" s="643"/>
      <c r="D31" s="650"/>
      <c r="E31" s="655"/>
      <c r="F31" s="651"/>
      <c r="G31" s="652"/>
      <c r="H31" s="653"/>
      <c r="I31" s="641">
        <v>7</v>
      </c>
      <c r="J31" s="648"/>
      <c r="K31" s="650"/>
      <c r="L31" s="650"/>
      <c r="M31" s="650"/>
      <c r="N31" s="650"/>
      <c r="O31" s="650"/>
      <c r="P31" s="650"/>
      <c r="Q31" s="654">
        <f t="shared" si="0"/>
        <v>0</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8">
      <c r="A32" s="641">
        <v>8</v>
      </c>
      <c r="B32" s="642"/>
      <c r="C32" s="643"/>
      <c r="D32" s="650"/>
      <c r="E32" s="643"/>
      <c r="F32" s="651"/>
      <c r="G32" s="652"/>
      <c r="H32" s="653"/>
      <c r="I32" s="641">
        <v>8</v>
      </c>
      <c r="J32" s="648"/>
      <c r="K32" s="650"/>
      <c r="L32" s="650"/>
      <c r="M32" s="650"/>
      <c r="N32" s="650"/>
      <c r="O32" s="650"/>
      <c r="P32" s="650"/>
      <c r="Q32" s="654">
        <f t="shared" si="0"/>
        <v>0</v>
      </c>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8">
      <c r="A33" s="641">
        <v>9</v>
      </c>
      <c r="B33" s="657"/>
      <c r="C33" s="643"/>
      <c r="D33" s="650"/>
      <c r="E33" s="643"/>
      <c r="F33" s="650"/>
      <c r="G33" s="652"/>
      <c r="H33" s="653"/>
      <c r="I33" s="641">
        <v>9</v>
      </c>
      <c r="J33" s="648"/>
      <c r="K33" s="650"/>
      <c r="L33" s="650"/>
      <c r="M33" s="650"/>
      <c r="N33" s="650"/>
      <c r="O33" s="650"/>
      <c r="P33" s="650"/>
      <c r="Q33" s="654">
        <f t="shared" si="0"/>
        <v>0</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8">
      <c r="A34" s="641">
        <v>10</v>
      </c>
      <c r="B34" s="642"/>
      <c r="C34" s="643"/>
      <c r="D34" s="650"/>
      <c r="E34" s="643"/>
      <c r="F34" s="651"/>
      <c r="G34" s="652"/>
      <c r="H34" s="653"/>
      <c r="I34" s="641">
        <v>10</v>
      </c>
      <c r="J34" s="648"/>
      <c r="K34" s="650"/>
      <c r="L34" s="650"/>
      <c r="M34" s="650"/>
      <c r="N34" s="650"/>
      <c r="O34" s="650"/>
      <c r="P34" s="650"/>
      <c r="Q34" s="654">
        <f t="shared" si="0"/>
        <v>0</v>
      </c>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8">
      <c r="A35" s="641">
        <v>11</v>
      </c>
      <c r="B35" s="642"/>
      <c r="C35" s="643"/>
      <c r="D35" s="650"/>
      <c r="E35" s="643"/>
      <c r="F35" s="651"/>
      <c r="G35" s="652"/>
      <c r="H35" s="653"/>
      <c r="I35" s="641">
        <v>11</v>
      </c>
      <c r="J35" s="648"/>
      <c r="K35" s="650"/>
      <c r="L35" s="650"/>
      <c r="M35" s="650"/>
      <c r="N35" s="650"/>
      <c r="O35" s="650"/>
      <c r="P35" s="650"/>
      <c r="Q35" s="654">
        <f t="shared" si="0"/>
        <v>0</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8">
      <c r="A36" s="641">
        <v>12</v>
      </c>
      <c r="B36" s="642"/>
      <c r="C36" s="655"/>
      <c r="D36" s="650"/>
      <c r="E36" s="655"/>
      <c r="F36" s="651"/>
      <c r="G36" s="652"/>
      <c r="H36" s="653"/>
      <c r="I36" s="641">
        <v>12</v>
      </c>
      <c r="J36" s="648"/>
      <c r="K36" s="650"/>
      <c r="L36" s="650"/>
      <c r="M36" s="650"/>
      <c r="N36" s="650"/>
      <c r="O36" s="650"/>
      <c r="P36" s="650"/>
      <c r="Q36" s="654">
        <f t="shared" si="0"/>
        <v>0</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8">
      <c r="A37" s="641">
        <v>13</v>
      </c>
      <c r="B37" s="642"/>
      <c r="C37" s="643"/>
      <c r="D37" s="650"/>
      <c r="E37" s="643"/>
      <c r="F37" s="651"/>
      <c r="G37" s="652"/>
      <c r="H37" s="653"/>
      <c r="I37" s="641">
        <v>13</v>
      </c>
      <c r="J37" s="648"/>
      <c r="K37" s="650"/>
      <c r="L37" s="650"/>
      <c r="M37" s="650"/>
      <c r="N37" s="650"/>
      <c r="O37" s="650"/>
      <c r="P37" s="650"/>
      <c r="Q37" s="654">
        <f t="shared" si="0"/>
        <v>0</v>
      </c>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8">
      <c r="A38" s="641">
        <v>14</v>
      </c>
      <c r="B38" s="642"/>
      <c r="C38" s="643"/>
      <c r="D38" s="650"/>
      <c r="E38" s="643"/>
      <c r="F38" s="651"/>
      <c r="G38" s="652"/>
      <c r="H38" s="653"/>
      <c r="I38" s="641">
        <v>14</v>
      </c>
      <c r="J38" s="648"/>
      <c r="K38" s="650"/>
      <c r="L38" s="650"/>
      <c r="M38" s="650"/>
      <c r="N38" s="650"/>
      <c r="O38" s="650"/>
      <c r="P38" s="650"/>
      <c r="Q38" s="654">
        <f t="shared" si="0"/>
        <v>0</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8">
      <c r="A39" s="641">
        <v>15</v>
      </c>
      <c r="B39" s="642"/>
      <c r="C39" s="643"/>
      <c r="D39" s="650"/>
      <c r="E39" s="643"/>
      <c r="F39" s="651"/>
      <c r="G39" s="652"/>
      <c r="H39" s="653"/>
      <c r="I39" s="641">
        <v>15</v>
      </c>
      <c r="J39" s="648"/>
      <c r="K39" s="650"/>
      <c r="L39" s="650"/>
      <c r="M39" s="650"/>
      <c r="N39" s="650"/>
      <c r="O39" s="650"/>
      <c r="P39" s="650"/>
      <c r="Q39" s="654">
        <f t="shared" si="0"/>
        <v>0</v>
      </c>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8">
      <c r="A40" s="641">
        <v>16</v>
      </c>
      <c r="B40" s="642"/>
      <c r="C40" s="643"/>
      <c r="D40" s="650"/>
      <c r="E40" s="643"/>
      <c r="F40" s="651"/>
      <c r="G40" s="652"/>
      <c r="H40" s="653"/>
      <c r="I40" s="641">
        <v>16</v>
      </c>
      <c r="J40" s="648"/>
      <c r="K40" s="650"/>
      <c r="L40" s="650"/>
      <c r="M40" s="650"/>
      <c r="N40" s="650"/>
      <c r="O40" s="650"/>
      <c r="P40" s="650"/>
      <c r="Q40" s="654">
        <f t="shared" si="0"/>
        <v>0</v>
      </c>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8">
      <c r="A41" s="641">
        <v>17</v>
      </c>
      <c r="B41" s="642"/>
      <c r="C41" s="643"/>
      <c r="D41" s="650"/>
      <c r="E41" s="643"/>
      <c r="F41" s="651"/>
      <c r="G41" s="652"/>
      <c r="H41" s="653"/>
      <c r="I41" s="641">
        <v>17</v>
      </c>
      <c r="J41" s="648"/>
      <c r="K41" s="650"/>
      <c r="L41" s="650"/>
      <c r="M41" s="650"/>
      <c r="N41" s="650"/>
      <c r="O41" s="650"/>
      <c r="P41" s="650"/>
      <c r="Q41" s="654">
        <f t="shared" si="0"/>
        <v>0</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8">
      <c r="A42" s="641">
        <v>18</v>
      </c>
      <c r="B42" s="642"/>
      <c r="C42" s="643"/>
      <c r="D42" s="650"/>
      <c r="E42" s="643"/>
      <c r="F42" s="651"/>
      <c r="G42" s="652"/>
      <c r="H42" s="653"/>
      <c r="I42" s="641">
        <v>18</v>
      </c>
      <c r="J42" s="648"/>
      <c r="K42" s="650"/>
      <c r="L42" s="650"/>
      <c r="M42" s="650"/>
      <c r="N42" s="650"/>
      <c r="O42" s="650"/>
      <c r="P42" s="650"/>
      <c r="Q42" s="654">
        <f t="shared" si="0"/>
        <v>0</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8">
      <c r="A43" s="641">
        <v>19</v>
      </c>
      <c r="B43" s="642"/>
      <c r="C43" s="643"/>
      <c r="D43" s="650"/>
      <c r="E43" s="643"/>
      <c r="F43" s="651"/>
      <c r="G43" s="652"/>
      <c r="H43" s="653"/>
      <c r="I43" s="641">
        <v>19</v>
      </c>
      <c r="J43" s="648"/>
      <c r="K43" s="650"/>
      <c r="L43" s="650"/>
      <c r="M43" s="650"/>
      <c r="N43" s="650"/>
      <c r="O43" s="650"/>
      <c r="P43" s="650"/>
      <c r="Q43" s="654">
        <f t="shared" si="0"/>
        <v>0</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8">
      <c r="A44" s="641">
        <v>20</v>
      </c>
      <c r="B44" s="642"/>
      <c r="C44" s="643"/>
      <c r="D44" s="650"/>
      <c r="E44" s="643"/>
      <c r="F44" s="651"/>
      <c r="G44" s="652"/>
      <c r="H44" s="653"/>
      <c r="I44" s="641">
        <v>20</v>
      </c>
      <c r="J44" s="648"/>
      <c r="K44" s="650"/>
      <c r="L44" s="650"/>
      <c r="M44" s="650"/>
      <c r="N44" s="650"/>
      <c r="O44" s="650"/>
      <c r="P44" s="650"/>
      <c r="Q44" s="654">
        <f t="shared" si="0"/>
        <v>0</v>
      </c>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8">
      <c r="A45" s="641">
        <v>21</v>
      </c>
      <c r="B45" s="642"/>
      <c r="C45" s="643"/>
      <c r="D45" s="650"/>
      <c r="E45" s="643"/>
      <c r="F45" s="651"/>
      <c r="G45" s="652"/>
      <c r="H45" s="653"/>
      <c r="I45" s="641">
        <v>21</v>
      </c>
      <c r="J45" s="648"/>
      <c r="K45" s="650"/>
      <c r="L45" s="650"/>
      <c r="M45" s="650"/>
      <c r="N45" s="650"/>
      <c r="O45" s="650"/>
      <c r="P45" s="650"/>
      <c r="Q45" s="654">
        <f t="shared" si="0"/>
        <v>0</v>
      </c>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18">
      <c r="A46" s="641">
        <v>22</v>
      </c>
      <c r="B46" s="642"/>
      <c r="C46" s="643"/>
      <c r="D46" s="650"/>
      <c r="E46" s="643"/>
      <c r="F46" s="651"/>
      <c r="G46" s="652"/>
      <c r="H46" s="653"/>
      <c r="I46" s="641">
        <v>22</v>
      </c>
      <c r="J46" s="648"/>
      <c r="K46" s="650"/>
      <c r="L46" s="650"/>
      <c r="M46" s="650"/>
      <c r="N46" s="650"/>
      <c r="O46" s="650"/>
      <c r="P46" s="650"/>
      <c r="Q46" s="654">
        <f t="shared" si="0"/>
        <v>0</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ht="18">
      <c r="A47" s="641">
        <v>23</v>
      </c>
      <c r="B47" s="642"/>
      <c r="C47" s="643"/>
      <c r="D47" s="650"/>
      <c r="E47" s="643"/>
      <c r="F47" s="651"/>
      <c r="G47" s="652"/>
      <c r="H47" s="653"/>
      <c r="I47" s="641">
        <v>23</v>
      </c>
      <c r="J47" s="648"/>
      <c r="K47" s="650"/>
      <c r="L47" s="650"/>
      <c r="M47" s="650"/>
      <c r="N47" s="650"/>
      <c r="O47" s="650"/>
      <c r="P47" s="650"/>
      <c r="Q47" s="654">
        <f t="shared" si="0"/>
        <v>0</v>
      </c>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ht="18">
      <c r="A48" s="641">
        <v>24</v>
      </c>
      <c r="B48" s="642"/>
      <c r="C48" s="643"/>
      <c r="D48" s="650"/>
      <c r="E48" s="643"/>
      <c r="F48" s="651"/>
      <c r="G48" s="652"/>
      <c r="H48" s="653"/>
      <c r="I48" s="641">
        <v>24</v>
      </c>
      <c r="J48" s="648"/>
      <c r="K48" s="650"/>
      <c r="L48" s="650"/>
      <c r="M48" s="650"/>
      <c r="N48" s="650"/>
      <c r="O48" s="650"/>
      <c r="P48" s="650"/>
      <c r="Q48" s="654">
        <f t="shared" si="0"/>
        <v>0</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ht="18">
      <c r="A49" s="641">
        <v>25</v>
      </c>
      <c r="B49" s="642"/>
      <c r="C49" s="643"/>
      <c r="D49" s="658"/>
      <c r="E49" s="643"/>
      <c r="F49" s="659"/>
      <c r="G49" s="660"/>
      <c r="H49" s="661"/>
      <c r="I49" s="641">
        <v>25</v>
      </c>
      <c r="J49" s="648"/>
      <c r="K49" s="650"/>
      <c r="L49" s="658"/>
      <c r="M49" s="658"/>
      <c r="N49" s="658"/>
      <c r="O49" s="658"/>
      <c r="P49" s="658"/>
      <c r="Q49" s="662">
        <f t="shared" si="0"/>
        <v>0</v>
      </c>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ht="18.75" thickBot="1">
      <c r="A50" s="663">
        <v>26</v>
      </c>
      <c r="B50" s="664" t="s">
        <v>1743</v>
      </c>
      <c r="C50" s="665" t="s">
        <v>1744</v>
      </c>
      <c r="D50" s="666">
        <f>SUM(D25:D49)</f>
        <v>0</v>
      </c>
      <c r="E50" s="665" t="s">
        <v>1744</v>
      </c>
      <c r="F50" s="666">
        <f>SUM(F25:F49)</f>
        <v>0</v>
      </c>
      <c r="G50" s="667">
        <f>SUM(G25:G49)</f>
        <v>0</v>
      </c>
      <c r="H50" s="668">
        <f>SUM(H25:H49)</f>
        <v>0</v>
      </c>
      <c r="I50" s="663">
        <v>26</v>
      </c>
      <c r="J50" s="669" t="s">
        <v>1744</v>
      </c>
      <c r="K50" s="670">
        <f t="shared" ref="K50:Q50" si="1">SUM(K25:K49)</f>
        <v>0</v>
      </c>
      <c r="L50" s="666">
        <f t="shared" si="1"/>
        <v>0</v>
      </c>
      <c r="M50" s="667">
        <f t="shared" si="1"/>
        <v>0</v>
      </c>
      <c r="N50" s="667">
        <f t="shared" si="1"/>
        <v>0</v>
      </c>
      <c r="O50" s="667">
        <f t="shared" si="1"/>
        <v>0</v>
      </c>
      <c r="P50" s="667">
        <f t="shared" si="1"/>
        <v>0</v>
      </c>
      <c r="Q50" s="671">
        <f t="shared" si="1"/>
        <v>0</v>
      </c>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ht="18">
      <c r="A51" s="605"/>
      <c r="B51" s="605"/>
      <c r="C51" s="605"/>
      <c r="D51" s="605"/>
      <c r="E51" s="605"/>
      <c r="F51" s="605"/>
      <c r="G51" s="605"/>
      <c r="H51" s="672" t="s">
        <v>595</v>
      </c>
      <c r="I51" s="605"/>
      <c r="J51" s="605"/>
      <c r="K51" s="605"/>
      <c r="L51" s="605"/>
      <c r="M51" s="605"/>
      <c r="N51" s="605"/>
      <c r="O51" s="605"/>
      <c r="P51" s="605"/>
      <c r="Q51" s="672" t="s">
        <v>595</v>
      </c>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ht="18">
      <c r="A52" s="602" t="s">
        <v>1134</v>
      </c>
      <c r="B52" s="602"/>
      <c r="C52" s="602"/>
      <c r="D52" s="602"/>
      <c r="E52" s="602"/>
      <c r="F52" s="602"/>
      <c r="G52" s="602"/>
      <c r="H52" s="602"/>
      <c r="I52" s="602" t="s">
        <v>1137</v>
      </c>
      <c r="J52" s="602"/>
      <c r="K52" s="602"/>
      <c r="L52" s="602"/>
      <c r="M52" s="602"/>
      <c r="N52" s="602"/>
      <c r="O52" s="602"/>
      <c r="P52" s="602"/>
      <c r="Q52" s="602"/>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row>
    <row r="54" spans="1:256">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row>
    <row r="55" spans="1:256">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row>
    <row r="56" spans="1:256">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row>
    <row r="57" spans="1:256">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row>
    <row r="58" spans="1:256">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row>
    <row r="60" spans="1:256">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row>
    <row r="61" spans="1:256">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row>
    <row r="62" spans="1:256">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row>
    <row r="63" spans="1:256">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row>
    <row r="64" spans="1:256">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row>
    <row r="65" spans="1:239">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row>
    <row r="66" spans="1:239">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row>
    <row r="67" spans="1:239">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row>
  </sheetData>
  <printOptions horizontalCentered="1" verticalCentered="1"/>
  <pageMargins left="0.5" right="0.5" top="0.5" bottom="0.5" header="0" footer="0"/>
  <pageSetup scale="57" fitToWidth="2" orientation="landscape" r:id="rId1"/>
  <headerFooter alignWithMargins="0"/>
  <colBreaks count="1" manualBreakCount="1">
    <brk id="8" max="50"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86"/>
  <sheetViews>
    <sheetView showGridLines="0" defaultGridColor="0" topLeftCell="A10" colorId="22" zoomScale="75" zoomScaleNormal="75" workbookViewId="0">
      <selection activeCell="E35" sqref="E35"/>
    </sheetView>
  </sheetViews>
  <sheetFormatPr defaultColWidth="9.77734375" defaultRowHeight="15"/>
  <cols>
    <col min="1" max="1" width="5.77734375" customWidth="1"/>
    <col min="2" max="2" width="7.77734375" customWidth="1"/>
    <col min="3" max="3" width="60.77734375" customWidth="1"/>
    <col min="4" max="4" width="16.77734375" customWidth="1"/>
    <col min="5" max="5" width="23.109375" customWidth="1"/>
    <col min="6" max="6" width="5.77734375" customWidth="1"/>
    <col min="7" max="8" width="18.77734375" customWidth="1"/>
    <col min="9" max="9" width="15.77734375" customWidth="1"/>
    <col min="10" max="10" width="7.77734375" customWidth="1"/>
    <col min="11" max="11" width="10.77734375" customWidth="1"/>
    <col min="12" max="12" width="17.77734375" customWidth="1"/>
    <col min="13" max="13" width="19.109375" customWidth="1"/>
  </cols>
  <sheetData>
    <row r="1" spans="1:14" ht="15.75" thickBot="1">
      <c r="A1" s="33" t="str">
        <f>'Data Sheet'!A54</f>
        <v>Annual Report of Frontier Telephone of Rochester, Inc.                                                                                           For the period ending December 31, 2015</v>
      </c>
      <c r="B1" s="2"/>
      <c r="C1" s="2"/>
      <c r="D1" s="2"/>
      <c r="E1" s="2"/>
      <c r="F1" s="1475" t="str">
        <f>'Data Sheet'!A52</f>
        <v>Annual Report of Frontier Telephone of Rochester, Inc.                                                                                  For the period ending December 31, 2015</v>
      </c>
      <c r="G1" s="2"/>
      <c r="H1" s="2"/>
      <c r="I1" s="2"/>
      <c r="J1" s="2"/>
      <c r="K1" s="2"/>
      <c r="L1" s="2"/>
      <c r="M1" s="2"/>
      <c r="N1" s="2"/>
    </row>
    <row r="2" spans="1:14">
      <c r="A2" s="236"/>
      <c r="B2" s="131"/>
      <c r="C2" s="131"/>
      <c r="D2" s="131"/>
      <c r="E2" s="237"/>
      <c r="F2" s="236"/>
      <c r="G2" s="131"/>
      <c r="H2" s="131"/>
      <c r="I2" s="131"/>
      <c r="J2" s="131"/>
      <c r="K2" s="131"/>
      <c r="L2" s="131"/>
      <c r="M2" s="237"/>
      <c r="N2" s="2"/>
    </row>
    <row r="3" spans="1:14">
      <c r="A3" s="122"/>
      <c r="B3" s="2"/>
      <c r="C3" s="2"/>
      <c r="D3" s="129"/>
      <c r="E3" s="238"/>
      <c r="F3" s="122"/>
      <c r="G3" s="2"/>
      <c r="H3" s="2"/>
      <c r="I3" s="2"/>
      <c r="J3" s="2"/>
      <c r="K3" s="2"/>
      <c r="L3" s="2"/>
      <c r="M3" s="240"/>
      <c r="N3" s="2"/>
    </row>
    <row r="4" spans="1:14" ht="18">
      <c r="A4" s="497" t="s">
        <v>1745</v>
      </c>
      <c r="B4" s="129"/>
      <c r="C4" s="129"/>
      <c r="D4" s="129"/>
      <c r="E4" s="238"/>
      <c r="F4" s="497" t="s">
        <v>1746</v>
      </c>
      <c r="G4" s="129"/>
      <c r="H4" s="129"/>
      <c r="I4" s="129"/>
      <c r="J4" s="129"/>
      <c r="K4" s="129"/>
      <c r="L4" s="129"/>
      <c r="M4" s="238"/>
      <c r="N4" s="2"/>
    </row>
    <row r="5" spans="1:14">
      <c r="A5" s="122"/>
      <c r="B5" s="2"/>
      <c r="C5" s="2"/>
      <c r="D5" s="2"/>
      <c r="E5" s="240"/>
      <c r="F5" s="122"/>
      <c r="G5" s="2"/>
      <c r="H5" s="2"/>
      <c r="I5" s="2"/>
      <c r="J5" s="2"/>
      <c r="K5" s="2"/>
      <c r="L5" s="2"/>
      <c r="M5" s="240"/>
      <c r="N5" s="2"/>
    </row>
    <row r="6" spans="1:14">
      <c r="A6" s="122" t="s">
        <v>1747</v>
      </c>
      <c r="B6" s="2"/>
      <c r="C6" s="2"/>
      <c r="D6" s="2"/>
      <c r="E6" s="240"/>
      <c r="F6" s="122"/>
      <c r="G6" s="2" t="s">
        <v>1748</v>
      </c>
      <c r="H6" s="2"/>
      <c r="I6" s="2"/>
      <c r="J6" s="2"/>
      <c r="K6" s="2"/>
      <c r="L6" s="2"/>
      <c r="M6" s="240"/>
      <c r="N6" s="2"/>
    </row>
    <row r="7" spans="1:14">
      <c r="A7" s="122" t="s">
        <v>1749</v>
      </c>
      <c r="B7" s="2"/>
      <c r="C7" s="2"/>
      <c r="D7" s="2"/>
      <c r="E7" s="240"/>
      <c r="F7" s="122"/>
      <c r="G7" s="2" t="s">
        <v>1750</v>
      </c>
      <c r="H7" s="2"/>
      <c r="I7" s="2"/>
      <c r="J7" s="2"/>
      <c r="K7" s="2"/>
      <c r="L7" s="2"/>
      <c r="M7" s="240"/>
      <c r="N7" s="2"/>
    </row>
    <row r="8" spans="1:14">
      <c r="A8" s="122" t="s">
        <v>1751</v>
      </c>
      <c r="B8" s="2"/>
      <c r="C8" s="2"/>
      <c r="D8" s="2"/>
      <c r="E8" s="240"/>
      <c r="F8" s="122"/>
      <c r="G8" s="2" t="s">
        <v>1752</v>
      </c>
      <c r="H8" s="2"/>
      <c r="I8" s="2"/>
      <c r="J8" s="2"/>
      <c r="K8" s="2"/>
      <c r="L8" s="2"/>
      <c r="M8" s="240"/>
      <c r="N8" s="2"/>
    </row>
    <row r="9" spans="1:14">
      <c r="A9" s="122" t="s">
        <v>1753</v>
      </c>
      <c r="B9" s="2"/>
      <c r="C9" s="2"/>
      <c r="D9" s="2"/>
      <c r="E9" s="240"/>
      <c r="F9" s="122"/>
      <c r="G9" s="2"/>
      <c r="H9" s="2"/>
      <c r="I9" s="2"/>
      <c r="J9" s="2"/>
      <c r="K9" s="2"/>
      <c r="L9" s="2"/>
      <c r="M9" s="240"/>
      <c r="N9" s="2"/>
    </row>
    <row r="10" spans="1:14">
      <c r="A10" s="122" t="s">
        <v>1754</v>
      </c>
      <c r="B10" s="2"/>
      <c r="C10" s="2"/>
      <c r="D10" s="2"/>
      <c r="E10" s="240"/>
      <c r="F10" s="122"/>
      <c r="G10" s="2" t="s">
        <v>1755</v>
      </c>
      <c r="H10" s="2"/>
      <c r="I10" s="2"/>
      <c r="J10" s="2"/>
      <c r="K10" s="2"/>
      <c r="L10" s="2"/>
      <c r="M10" s="240"/>
      <c r="N10" s="2"/>
    </row>
    <row r="11" spans="1:14">
      <c r="A11" s="122" t="s">
        <v>1756</v>
      </c>
      <c r="B11" s="2"/>
      <c r="C11" s="2"/>
      <c r="D11" s="2"/>
      <c r="E11" s="240"/>
      <c r="F11" s="122"/>
      <c r="G11" s="2" t="s">
        <v>1757</v>
      </c>
      <c r="H11" s="2"/>
      <c r="I11" s="2"/>
      <c r="J11" s="2"/>
      <c r="K11" s="2"/>
      <c r="L11" s="2"/>
      <c r="M11" s="240"/>
      <c r="N11" s="2"/>
    </row>
    <row r="12" spans="1:14">
      <c r="A12" s="122" t="s">
        <v>1758</v>
      </c>
      <c r="B12" s="2"/>
      <c r="C12" s="2"/>
      <c r="D12" s="2"/>
      <c r="E12" s="240"/>
      <c r="F12" s="122"/>
      <c r="G12" s="2"/>
      <c r="H12" s="2"/>
      <c r="I12" s="2"/>
      <c r="J12" s="2"/>
      <c r="K12" s="2"/>
      <c r="L12" s="2"/>
      <c r="M12" s="240"/>
      <c r="N12" s="2"/>
    </row>
    <row r="13" spans="1:14">
      <c r="A13" s="122" t="s">
        <v>1759</v>
      </c>
      <c r="B13" s="2"/>
      <c r="C13" s="2"/>
      <c r="D13" s="2"/>
      <c r="E13" s="240"/>
      <c r="F13" s="122"/>
      <c r="G13" s="2" t="s">
        <v>1760</v>
      </c>
      <c r="H13" s="2"/>
      <c r="I13" s="2"/>
      <c r="J13" s="2"/>
      <c r="K13" s="2"/>
      <c r="L13" s="2"/>
      <c r="M13" s="240"/>
      <c r="N13" s="2"/>
    </row>
    <row r="14" spans="1:14">
      <c r="A14" s="122" t="s">
        <v>1761</v>
      </c>
      <c r="B14" s="2"/>
      <c r="C14" s="2"/>
      <c r="D14" s="2"/>
      <c r="E14" s="240"/>
      <c r="F14" s="122"/>
      <c r="G14" s="2" t="s">
        <v>1762</v>
      </c>
      <c r="H14" s="2"/>
      <c r="I14" s="2"/>
      <c r="J14" s="2"/>
      <c r="K14" s="2"/>
      <c r="L14" s="2"/>
      <c r="M14" s="240"/>
      <c r="N14" s="2"/>
    </row>
    <row r="15" spans="1:14">
      <c r="A15" s="122"/>
      <c r="B15" s="2"/>
      <c r="C15" s="2"/>
      <c r="D15" s="2"/>
      <c r="E15" s="240"/>
      <c r="F15" s="122"/>
      <c r="G15" s="2" t="s">
        <v>1763</v>
      </c>
      <c r="H15" s="2"/>
      <c r="I15" s="2"/>
      <c r="J15" s="129"/>
      <c r="K15" s="2"/>
      <c r="L15" s="2"/>
      <c r="M15" s="240"/>
      <c r="N15" s="2"/>
    </row>
    <row r="16" spans="1:14">
      <c r="A16" s="122"/>
      <c r="B16" s="2"/>
      <c r="C16" s="2"/>
      <c r="D16" s="2"/>
      <c r="E16" s="240"/>
      <c r="F16" s="122"/>
      <c r="G16" s="2"/>
      <c r="H16" s="2"/>
      <c r="I16" s="2"/>
      <c r="J16" s="129"/>
      <c r="K16" s="2"/>
      <c r="L16" s="2"/>
      <c r="M16" s="240"/>
      <c r="N16" s="2"/>
    </row>
    <row r="17" spans="1:14">
      <c r="A17" s="122"/>
      <c r="B17" s="2"/>
      <c r="C17" s="2"/>
      <c r="D17" s="2"/>
      <c r="E17" s="240"/>
      <c r="F17" s="122"/>
      <c r="G17" s="2" t="s">
        <v>1764</v>
      </c>
      <c r="H17" s="2"/>
      <c r="I17" s="2"/>
      <c r="J17" s="129"/>
      <c r="K17" s="2"/>
      <c r="L17" s="2"/>
      <c r="M17" s="240"/>
      <c r="N17" s="2"/>
    </row>
    <row r="18" spans="1:14">
      <c r="A18" s="122"/>
      <c r="B18" s="2"/>
      <c r="C18" s="2"/>
      <c r="D18" s="2"/>
      <c r="E18" s="240"/>
      <c r="F18" s="122"/>
      <c r="G18" s="2" t="s">
        <v>1765</v>
      </c>
      <c r="H18" s="2"/>
      <c r="I18" s="2"/>
      <c r="J18" s="129"/>
      <c r="K18" s="2"/>
      <c r="L18" s="2"/>
      <c r="M18" s="240"/>
      <c r="N18" s="2"/>
    </row>
    <row r="19" spans="1:14">
      <c r="A19" s="122"/>
      <c r="B19" s="2"/>
      <c r="C19" s="2"/>
      <c r="D19" s="2"/>
      <c r="E19" s="240"/>
      <c r="F19" s="122"/>
      <c r="G19" s="2"/>
      <c r="H19" s="2"/>
      <c r="I19" s="2"/>
      <c r="J19" s="129"/>
      <c r="K19" s="2"/>
      <c r="L19" s="2"/>
      <c r="M19" s="240"/>
      <c r="N19" s="2"/>
    </row>
    <row r="20" spans="1:14">
      <c r="A20" s="316"/>
      <c r="B20" s="281"/>
      <c r="C20" s="281"/>
      <c r="D20" s="281"/>
      <c r="E20" s="282"/>
      <c r="F20" s="316"/>
      <c r="G20" s="281"/>
      <c r="H20" s="446" t="s">
        <v>1766</v>
      </c>
      <c r="I20" s="447"/>
      <c r="J20" s="317" t="s">
        <v>1767</v>
      </c>
      <c r="K20" s="352"/>
      <c r="L20" s="281"/>
      <c r="M20" s="673" t="s">
        <v>1768</v>
      </c>
      <c r="N20" s="2"/>
    </row>
    <row r="21" spans="1:14">
      <c r="A21" s="429"/>
      <c r="B21" s="285"/>
      <c r="C21" s="285"/>
      <c r="D21" s="450" t="s">
        <v>1769</v>
      </c>
      <c r="E21" s="374" t="s">
        <v>1769</v>
      </c>
      <c r="F21" s="429"/>
      <c r="G21" s="450" t="s">
        <v>1526</v>
      </c>
      <c r="H21" s="285"/>
      <c r="I21" s="450" t="s">
        <v>1770</v>
      </c>
      <c r="J21" s="129" t="s">
        <v>500</v>
      </c>
      <c r="K21" s="356"/>
      <c r="L21" s="450" t="s">
        <v>1771</v>
      </c>
      <c r="M21" s="374" t="s">
        <v>1772</v>
      </c>
      <c r="N21" s="2"/>
    </row>
    <row r="22" spans="1:14">
      <c r="A22" s="427" t="s">
        <v>489</v>
      </c>
      <c r="B22" s="285"/>
      <c r="C22" s="285"/>
      <c r="D22" s="450" t="s">
        <v>1773</v>
      </c>
      <c r="E22" s="374" t="s">
        <v>1773</v>
      </c>
      <c r="F22" s="427" t="s">
        <v>489</v>
      </c>
      <c r="G22" s="450" t="s">
        <v>1774</v>
      </c>
      <c r="H22" s="285"/>
      <c r="I22" s="450" t="s">
        <v>816</v>
      </c>
      <c r="J22" s="129" t="s">
        <v>579</v>
      </c>
      <c r="K22" s="449" t="s">
        <v>1775</v>
      </c>
      <c r="L22" s="450" t="s">
        <v>1776</v>
      </c>
      <c r="M22" s="374" t="s">
        <v>1777</v>
      </c>
      <c r="N22" s="2"/>
    </row>
    <row r="23" spans="1:14">
      <c r="A23" s="427" t="s">
        <v>501</v>
      </c>
      <c r="B23" s="450" t="s">
        <v>1778</v>
      </c>
      <c r="C23" s="450" t="s">
        <v>1779</v>
      </c>
      <c r="D23" s="450" t="s">
        <v>1436</v>
      </c>
      <c r="E23" s="374" t="s">
        <v>1780</v>
      </c>
      <c r="F23" s="427" t="s">
        <v>501</v>
      </c>
      <c r="G23" s="450" t="s">
        <v>1781</v>
      </c>
      <c r="H23" s="450" t="s">
        <v>1526</v>
      </c>
      <c r="I23" s="450" t="s">
        <v>1782</v>
      </c>
      <c r="J23" s="129" t="s">
        <v>1783</v>
      </c>
      <c r="K23" s="449" t="s">
        <v>1784</v>
      </c>
      <c r="L23" s="450" t="s">
        <v>1785</v>
      </c>
      <c r="M23" s="374" t="s">
        <v>1786</v>
      </c>
      <c r="N23" s="2"/>
    </row>
    <row r="24" spans="1:14">
      <c r="A24" s="429"/>
      <c r="B24" s="285"/>
      <c r="C24" s="450" t="s">
        <v>1787</v>
      </c>
      <c r="D24" s="450" t="s">
        <v>1296</v>
      </c>
      <c r="E24" s="374" t="s">
        <v>1788</v>
      </c>
      <c r="F24" s="429"/>
      <c r="G24" s="450" t="s">
        <v>1786</v>
      </c>
      <c r="H24" s="285"/>
      <c r="I24" s="450" t="s">
        <v>1789</v>
      </c>
      <c r="J24" s="129" t="s">
        <v>1626</v>
      </c>
      <c r="K24" s="356"/>
      <c r="L24" s="450" t="s">
        <v>1781</v>
      </c>
      <c r="M24" s="374" t="s">
        <v>1790</v>
      </c>
      <c r="N24" s="2"/>
    </row>
    <row r="25" spans="1:14">
      <c r="A25" s="429"/>
      <c r="B25" s="450" t="s">
        <v>226</v>
      </c>
      <c r="C25" s="450" t="s">
        <v>227</v>
      </c>
      <c r="D25" s="450" t="s">
        <v>228</v>
      </c>
      <c r="E25" s="374" t="s">
        <v>515</v>
      </c>
      <c r="F25" s="429"/>
      <c r="G25" s="450" t="s">
        <v>516</v>
      </c>
      <c r="H25" s="450" t="s">
        <v>517</v>
      </c>
      <c r="I25" s="450" t="s">
        <v>518</v>
      </c>
      <c r="J25" s="129" t="s">
        <v>519</v>
      </c>
      <c r="K25" s="449" t="s">
        <v>520</v>
      </c>
      <c r="L25" s="450" t="s">
        <v>521</v>
      </c>
      <c r="M25" s="374" t="s">
        <v>522</v>
      </c>
      <c r="N25" s="2"/>
    </row>
    <row r="26" spans="1:14">
      <c r="A26" s="674"/>
      <c r="B26" s="675"/>
      <c r="C26" s="676" t="s">
        <v>1791</v>
      </c>
      <c r="D26" s="677"/>
      <c r="E26" s="678"/>
      <c r="F26" s="679"/>
      <c r="G26" s="677"/>
      <c r="H26" s="677"/>
      <c r="I26" s="677"/>
      <c r="J26" s="680"/>
      <c r="K26" s="681"/>
      <c r="L26" s="677"/>
      <c r="M26" s="678"/>
      <c r="N26" s="2"/>
    </row>
    <row r="27" spans="1:14">
      <c r="A27" s="427" t="s">
        <v>231</v>
      </c>
      <c r="B27" s="292"/>
      <c r="C27" s="292" t="s">
        <v>1792</v>
      </c>
      <c r="D27" s="1000">
        <v>451201172</v>
      </c>
      <c r="E27" s="435">
        <v>180258194.59999999</v>
      </c>
      <c r="F27" s="427" t="s">
        <v>231</v>
      </c>
      <c r="G27" s="435">
        <v>171609299.37</v>
      </c>
      <c r="H27" s="414">
        <f>D27+E27-G27</f>
        <v>459850067.23000002</v>
      </c>
      <c r="I27" s="419"/>
      <c r="J27" s="293"/>
      <c r="K27" s="682"/>
      <c r="L27" s="435"/>
      <c r="M27" s="498"/>
      <c r="N27" s="2"/>
    </row>
    <row r="28" spans="1:14">
      <c r="A28" s="427" t="s">
        <v>463</v>
      </c>
      <c r="B28" s="292"/>
      <c r="C28" s="292"/>
      <c r="D28" s="999"/>
      <c r="E28" s="998"/>
      <c r="F28" s="427" t="s">
        <v>463</v>
      </c>
      <c r="G28" s="999"/>
      <c r="H28" s="412">
        <f t="shared" ref="H28:H43" si="0">D28+E28-G28</f>
        <v>0</v>
      </c>
      <c r="I28" s="419"/>
      <c r="J28" s="293"/>
      <c r="K28" s="682"/>
      <c r="L28" s="419"/>
      <c r="M28" s="385"/>
      <c r="N28" s="2"/>
    </row>
    <row r="29" spans="1:14">
      <c r="A29" s="427" t="s">
        <v>471</v>
      </c>
      <c r="B29" s="292"/>
      <c r="C29" s="292"/>
      <c r="D29" s="999"/>
      <c r="E29" s="998"/>
      <c r="F29" s="427" t="s">
        <v>471</v>
      </c>
      <c r="G29" s="999"/>
      <c r="H29" s="412">
        <f t="shared" si="0"/>
        <v>0</v>
      </c>
      <c r="I29" s="419"/>
      <c r="J29" s="293"/>
      <c r="K29" s="682"/>
      <c r="L29" s="419"/>
      <c r="M29" s="385"/>
      <c r="N29" s="2"/>
    </row>
    <row r="30" spans="1:14">
      <c r="A30" s="427" t="s">
        <v>530</v>
      </c>
      <c r="B30" s="292"/>
      <c r="C30" s="292"/>
      <c r="D30" s="999"/>
      <c r="E30" s="998"/>
      <c r="F30" s="427" t="s">
        <v>530</v>
      </c>
      <c r="G30" s="999"/>
      <c r="H30" s="412">
        <f t="shared" si="0"/>
        <v>0</v>
      </c>
      <c r="I30" s="419"/>
      <c r="J30" s="293"/>
      <c r="K30" s="682"/>
      <c r="L30" s="419"/>
      <c r="M30" s="385"/>
      <c r="N30" s="2"/>
    </row>
    <row r="31" spans="1:14">
      <c r="A31" s="427" t="s">
        <v>532</v>
      </c>
      <c r="B31" s="292"/>
      <c r="C31" s="292"/>
      <c r="D31" s="999"/>
      <c r="E31" s="998"/>
      <c r="F31" s="427" t="s">
        <v>532</v>
      </c>
      <c r="G31" s="999"/>
      <c r="H31" s="412">
        <f t="shared" si="0"/>
        <v>0</v>
      </c>
      <c r="I31" s="419"/>
      <c r="J31" s="293"/>
      <c r="K31" s="682"/>
      <c r="L31" s="419"/>
      <c r="M31" s="385"/>
      <c r="N31" s="2"/>
    </row>
    <row r="32" spans="1:14">
      <c r="A32" s="427">
        <v>6</v>
      </c>
      <c r="B32" s="292"/>
      <c r="C32" s="292"/>
      <c r="D32" s="999"/>
      <c r="E32" s="998"/>
      <c r="F32" s="427">
        <v>6</v>
      </c>
      <c r="G32" s="999"/>
      <c r="H32" s="412">
        <f t="shared" si="0"/>
        <v>0</v>
      </c>
      <c r="I32" s="419"/>
      <c r="J32" s="293"/>
      <c r="K32" s="682"/>
      <c r="L32" s="419"/>
      <c r="M32" s="385"/>
      <c r="N32" s="2"/>
    </row>
    <row r="33" spans="1:14">
      <c r="A33" s="427">
        <v>7</v>
      </c>
      <c r="B33" s="292"/>
      <c r="C33" s="292"/>
      <c r="D33" s="999"/>
      <c r="E33" s="998"/>
      <c r="F33" s="427">
        <v>7</v>
      </c>
      <c r="G33" s="999"/>
      <c r="H33" s="412">
        <f t="shared" si="0"/>
        <v>0</v>
      </c>
      <c r="I33" s="419"/>
      <c r="J33" s="293"/>
      <c r="K33" s="682"/>
      <c r="L33" s="419"/>
      <c r="M33" s="385"/>
      <c r="N33" s="2"/>
    </row>
    <row r="34" spans="1:14">
      <c r="A34" s="427">
        <v>8</v>
      </c>
      <c r="B34" s="292"/>
      <c r="C34" s="292"/>
      <c r="D34" s="999"/>
      <c r="E34" s="998"/>
      <c r="F34" s="427">
        <v>8</v>
      </c>
      <c r="G34" s="999"/>
      <c r="H34" s="412">
        <f t="shared" si="0"/>
        <v>0</v>
      </c>
      <c r="I34" s="419"/>
      <c r="J34" s="293"/>
      <c r="K34" s="682"/>
      <c r="L34" s="419"/>
      <c r="M34" s="385"/>
      <c r="N34" s="2"/>
    </row>
    <row r="35" spans="1:14">
      <c r="A35" s="427">
        <v>9</v>
      </c>
      <c r="B35" s="292"/>
      <c r="C35" s="292"/>
      <c r="D35" s="999"/>
      <c r="E35" s="998"/>
      <c r="F35" s="427">
        <v>9</v>
      </c>
      <c r="G35" s="999"/>
      <c r="H35" s="412">
        <f t="shared" si="0"/>
        <v>0</v>
      </c>
      <c r="I35" s="419"/>
      <c r="J35" s="293"/>
      <c r="K35" s="682"/>
      <c r="L35" s="419"/>
      <c r="M35" s="385"/>
      <c r="N35" s="2"/>
    </row>
    <row r="36" spans="1:14">
      <c r="A36" s="427">
        <v>10</v>
      </c>
      <c r="B36" s="292"/>
      <c r="C36" s="292"/>
      <c r="D36" s="999"/>
      <c r="E36" s="998"/>
      <c r="F36" s="427">
        <v>10</v>
      </c>
      <c r="G36" s="999"/>
      <c r="H36" s="412">
        <f t="shared" si="0"/>
        <v>0</v>
      </c>
      <c r="I36" s="419"/>
      <c r="J36" s="293"/>
      <c r="K36" s="682"/>
      <c r="L36" s="419"/>
      <c r="M36" s="385"/>
      <c r="N36" s="2"/>
    </row>
    <row r="37" spans="1:14">
      <c r="A37" s="427">
        <v>11</v>
      </c>
      <c r="B37" s="292"/>
      <c r="C37" s="292"/>
      <c r="D37" s="999"/>
      <c r="E37" s="998"/>
      <c r="F37" s="427">
        <v>11</v>
      </c>
      <c r="G37" s="999"/>
      <c r="H37" s="412">
        <f t="shared" si="0"/>
        <v>0</v>
      </c>
      <c r="I37" s="419"/>
      <c r="J37" s="293"/>
      <c r="K37" s="682"/>
      <c r="L37" s="419"/>
      <c r="M37" s="385"/>
      <c r="N37" s="2"/>
    </row>
    <row r="38" spans="1:14">
      <c r="A38" s="427">
        <v>12</v>
      </c>
      <c r="B38" s="292"/>
      <c r="C38" s="292"/>
      <c r="D38" s="999"/>
      <c r="E38" s="998"/>
      <c r="F38" s="427">
        <v>12</v>
      </c>
      <c r="G38" s="999"/>
      <c r="H38" s="412">
        <f t="shared" si="0"/>
        <v>0</v>
      </c>
      <c r="I38" s="419"/>
      <c r="J38" s="293"/>
      <c r="K38" s="682"/>
      <c r="L38" s="419"/>
      <c r="M38" s="385"/>
      <c r="N38" s="2"/>
    </row>
    <row r="39" spans="1:14">
      <c r="A39" s="427">
        <v>13</v>
      </c>
      <c r="B39" s="292"/>
      <c r="C39" s="292"/>
      <c r="D39" s="999"/>
      <c r="E39" s="998"/>
      <c r="F39" s="427">
        <v>13</v>
      </c>
      <c r="G39" s="999"/>
      <c r="H39" s="412">
        <f t="shared" si="0"/>
        <v>0</v>
      </c>
      <c r="I39" s="419"/>
      <c r="J39" s="293"/>
      <c r="K39" s="682"/>
      <c r="L39" s="419"/>
      <c r="M39" s="385"/>
      <c r="N39" s="2"/>
    </row>
    <row r="40" spans="1:14">
      <c r="A40" s="427">
        <v>14</v>
      </c>
      <c r="B40" s="292"/>
      <c r="C40" s="292"/>
      <c r="D40" s="999"/>
      <c r="E40" s="998"/>
      <c r="F40" s="427">
        <v>14</v>
      </c>
      <c r="G40" s="999"/>
      <c r="H40" s="412">
        <f t="shared" si="0"/>
        <v>0</v>
      </c>
      <c r="I40" s="419"/>
      <c r="J40" s="293"/>
      <c r="K40" s="682"/>
      <c r="L40" s="419"/>
      <c r="M40" s="385"/>
      <c r="N40" s="2"/>
    </row>
    <row r="41" spans="1:14">
      <c r="A41" s="427">
        <v>15</v>
      </c>
      <c r="B41" s="292"/>
      <c r="C41" s="292"/>
      <c r="D41" s="999"/>
      <c r="E41" s="998"/>
      <c r="F41" s="427">
        <v>15</v>
      </c>
      <c r="G41" s="999"/>
      <c r="H41" s="412">
        <f t="shared" si="0"/>
        <v>0</v>
      </c>
      <c r="I41" s="419"/>
      <c r="J41" s="293"/>
      <c r="K41" s="682"/>
      <c r="L41" s="419"/>
      <c r="M41" s="385"/>
      <c r="N41" s="2"/>
    </row>
    <row r="42" spans="1:14">
      <c r="A42" s="427">
        <v>16</v>
      </c>
      <c r="B42" s="292"/>
      <c r="C42" s="292"/>
      <c r="D42" s="999"/>
      <c r="E42" s="998"/>
      <c r="F42" s="427">
        <v>16</v>
      </c>
      <c r="G42" s="999"/>
      <c r="H42" s="412">
        <f t="shared" si="0"/>
        <v>0</v>
      </c>
      <c r="I42" s="419"/>
      <c r="J42" s="293"/>
      <c r="K42" s="682"/>
      <c r="L42" s="419"/>
      <c r="M42" s="385"/>
      <c r="N42" s="2"/>
    </row>
    <row r="43" spans="1:14">
      <c r="A43" s="427">
        <v>17</v>
      </c>
      <c r="B43" s="292"/>
      <c r="C43" s="292"/>
      <c r="D43" s="999"/>
      <c r="E43" s="998"/>
      <c r="F43" s="427">
        <v>17</v>
      </c>
      <c r="G43" s="999"/>
      <c r="H43" s="412">
        <f t="shared" si="0"/>
        <v>0</v>
      </c>
      <c r="I43" s="419"/>
      <c r="J43" s="293"/>
      <c r="K43" s="682"/>
      <c r="L43" s="419"/>
      <c r="M43" s="385"/>
      <c r="N43" s="2"/>
    </row>
    <row r="44" spans="1:14">
      <c r="A44" s="427">
        <v>18</v>
      </c>
      <c r="B44" s="292"/>
      <c r="C44" s="683" t="s">
        <v>1793</v>
      </c>
      <c r="D44" s="677">
        <f>SUM(D27:D43)</f>
        <v>451201172</v>
      </c>
      <c r="E44" s="678">
        <f>SUM(E27:E43)</f>
        <v>180258194.59999999</v>
      </c>
      <c r="F44" s="427">
        <v>18</v>
      </c>
      <c r="G44" s="677">
        <f>SUM(G27:G43)</f>
        <v>171609299.37</v>
      </c>
      <c r="H44" s="677">
        <f>SUM(H27:H43)</f>
        <v>459850067.23000002</v>
      </c>
      <c r="I44" s="281"/>
      <c r="J44" s="298"/>
      <c r="K44" s="352"/>
      <c r="L44" s="677">
        <f>SUM(L27:L43)</f>
        <v>0</v>
      </c>
      <c r="M44" s="678">
        <f>SUM(M27:M43)</f>
        <v>0</v>
      </c>
      <c r="N44" s="2"/>
    </row>
    <row r="45" spans="1:14">
      <c r="A45" s="429"/>
      <c r="B45" s="684"/>
      <c r="C45" s="676" t="s">
        <v>1794</v>
      </c>
      <c r="D45" s="281"/>
      <c r="E45" s="282"/>
      <c r="F45" s="427"/>
      <c r="G45" s="281"/>
      <c r="H45" s="281"/>
      <c r="I45" s="281"/>
      <c r="J45" s="298"/>
      <c r="K45" s="352"/>
      <c r="L45" s="281"/>
      <c r="M45" s="282"/>
      <c r="N45" s="2"/>
    </row>
    <row r="46" spans="1:14">
      <c r="A46" s="427">
        <v>19</v>
      </c>
      <c r="B46" s="292"/>
      <c r="C46" s="292"/>
      <c r="D46" s="435"/>
      <c r="E46" s="498"/>
      <c r="F46" s="427">
        <v>19</v>
      </c>
      <c r="G46" s="435"/>
      <c r="H46" s="414">
        <f t="shared" ref="H46:H63" si="1">D46+E46-G46</f>
        <v>0</v>
      </c>
      <c r="I46" s="419"/>
      <c r="J46" s="293"/>
      <c r="K46" s="682"/>
      <c r="L46" s="435"/>
      <c r="M46" s="498"/>
      <c r="N46" s="2"/>
    </row>
    <row r="47" spans="1:14">
      <c r="A47" s="427">
        <v>20</v>
      </c>
      <c r="B47" s="292"/>
      <c r="C47" s="292"/>
      <c r="D47" s="419"/>
      <c r="E47" s="385"/>
      <c r="F47" s="427">
        <v>20</v>
      </c>
      <c r="G47" s="419"/>
      <c r="H47" s="412">
        <f t="shared" si="1"/>
        <v>0</v>
      </c>
      <c r="I47" s="419"/>
      <c r="J47" s="293"/>
      <c r="K47" s="682"/>
      <c r="L47" s="419"/>
      <c r="M47" s="385"/>
      <c r="N47" s="2"/>
    </row>
    <row r="48" spans="1:14">
      <c r="A48" s="427">
        <v>21</v>
      </c>
      <c r="B48" s="292"/>
      <c r="C48" s="292"/>
      <c r="D48" s="419"/>
      <c r="E48" s="385"/>
      <c r="F48" s="427">
        <v>21</v>
      </c>
      <c r="G48" s="419"/>
      <c r="H48" s="412">
        <f t="shared" si="1"/>
        <v>0</v>
      </c>
      <c r="I48" s="419"/>
      <c r="J48" s="293"/>
      <c r="K48" s="682"/>
      <c r="L48" s="419"/>
      <c r="M48" s="385"/>
      <c r="N48" s="2"/>
    </row>
    <row r="49" spans="1:14">
      <c r="A49" s="427">
        <v>22</v>
      </c>
      <c r="B49" s="292"/>
      <c r="C49" s="292"/>
      <c r="D49" s="419"/>
      <c r="E49" s="385"/>
      <c r="F49" s="427">
        <v>22</v>
      </c>
      <c r="G49" s="419"/>
      <c r="H49" s="412">
        <f t="shared" si="1"/>
        <v>0</v>
      </c>
      <c r="I49" s="419"/>
      <c r="J49" s="293"/>
      <c r="K49" s="682"/>
      <c r="L49" s="419"/>
      <c r="M49" s="385"/>
      <c r="N49" s="2"/>
    </row>
    <row r="50" spans="1:14">
      <c r="A50" s="427">
        <v>23</v>
      </c>
      <c r="B50" s="292"/>
      <c r="C50" s="292"/>
      <c r="D50" s="419"/>
      <c r="E50" s="385"/>
      <c r="F50" s="427">
        <v>23</v>
      </c>
      <c r="G50" s="419"/>
      <c r="H50" s="412">
        <f t="shared" si="1"/>
        <v>0</v>
      </c>
      <c r="I50" s="419"/>
      <c r="J50" s="293"/>
      <c r="K50" s="682"/>
      <c r="L50" s="419"/>
      <c r="M50" s="385"/>
      <c r="N50" s="2"/>
    </row>
    <row r="51" spans="1:14">
      <c r="A51" s="427">
        <v>24</v>
      </c>
      <c r="B51" s="292"/>
      <c r="C51" s="292"/>
      <c r="D51" s="419"/>
      <c r="E51" s="385"/>
      <c r="F51" s="427">
        <v>24</v>
      </c>
      <c r="G51" s="419"/>
      <c r="H51" s="412">
        <f t="shared" si="1"/>
        <v>0</v>
      </c>
      <c r="I51" s="419"/>
      <c r="J51" s="293"/>
      <c r="K51" s="682"/>
      <c r="L51" s="419"/>
      <c r="M51" s="385"/>
      <c r="N51" s="2"/>
    </row>
    <row r="52" spans="1:14">
      <c r="A52" s="427">
        <v>25</v>
      </c>
      <c r="B52" s="292"/>
      <c r="C52" s="292"/>
      <c r="D52" s="419"/>
      <c r="E52" s="385"/>
      <c r="F52" s="427">
        <v>25</v>
      </c>
      <c r="G52" s="419"/>
      <c r="H52" s="412">
        <f t="shared" si="1"/>
        <v>0</v>
      </c>
      <c r="I52" s="419"/>
      <c r="J52" s="293"/>
      <c r="K52" s="682"/>
      <c r="L52" s="419"/>
      <c r="M52" s="385"/>
      <c r="N52" s="2"/>
    </row>
    <row r="53" spans="1:14">
      <c r="A53" s="427">
        <v>26</v>
      </c>
      <c r="B53" s="292"/>
      <c r="C53" s="292"/>
      <c r="D53" s="419"/>
      <c r="E53" s="385"/>
      <c r="F53" s="427">
        <v>26</v>
      </c>
      <c r="G53" s="419"/>
      <c r="H53" s="412">
        <f t="shared" si="1"/>
        <v>0</v>
      </c>
      <c r="I53" s="419"/>
      <c r="J53" s="293"/>
      <c r="K53" s="682"/>
      <c r="L53" s="419"/>
      <c r="M53" s="385"/>
      <c r="N53" s="2"/>
    </row>
    <row r="54" spans="1:14">
      <c r="A54" s="427">
        <v>27</v>
      </c>
      <c r="B54" s="292"/>
      <c r="C54" s="292"/>
      <c r="D54" s="419"/>
      <c r="E54" s="385"/>
      <c r="F54" s="427">
        <v>27</v>
      </c>
      <c r="G54" s="419"/>
      <c r="H54" s="412">
        <f t="shared" si="1"/>
        <v>0</v>
      </c>
      <c r="I54" s="419"/>
      <c r="J54" s="293"/>
      <c r="K54" s="682"/>
      <c r="L54" s="419"/>
      <c r="M54" s="385"/>
      <c r="N54" s="2"/>
    </row>
    <row r="55" spans="1:14">
      <c r="A55" s="427">
        <v>28</v>
      </c>
      <c r="B55" s="292"/>
      <c r="C55" s="292"/>
      <c r="D55" s="419"/>
      <c r="E55" s="385"/>
      <c r="F55" s="427">
        <v>28</v>
      </c>
      <c r="G55" s="419"/>
      <c r="H55" s="412">
        <f t="shared" si="1"/>
        <v>0</v>
      </c>
      <c r="I55" s="419"/>
      <c r="J55" s="293"/>
      <c r="K55" s="682"/>
      <c r="L55" s="419"/>
      <c r="M55" s="385"/>
      <c r="N55" s="2"/>
    </row>
    <row r="56" spans="1:14">
      <c r="A56" s="427">
        <v>29</v>
      </c>
      <c r="B56" s="292"/>
      <c r="C56" s="292"/>
      <c r="D56" s="419"/>
      <c r="E56" s="385"/>
      <c r="F56" s="427">
        <v>29</v>
      </c>
      <c r="G56" s="419"/>
      <c r="H56" s="412">
        <f t="shared" si="1"/>
        <v>0</v>
      </c>
      <c r="I56" s="419"/>
      <c r="J56" s="293"/>
      <c r="K56" s="682"/>
      <c r="L56" s="419"/>
      <c r="M56" s="385"/>
      <c r="N56" s="2"/>
    </row>
    <row r="57" spans="1:14">
      <c r="A57" s="427">
        <v>30</v>
      </c>
      <c r="B57" s="292"/>
      <c r="C57" s="292"/>
      <c r="D57" s="419"/>
      <c r="E57" s="385"/>
      <c r="F57" s="427">
        <v>30</v>
      </c>
      <c r="G57" s="419"/>
      <c r="H57" s="412">
        <f t="shared" si="1"/>
        <v>0</v>
      </c>
      <c r="I57" s="419"/>
      <c r="J57" s="293"/>
      <c r="K57" s="682"/>
      <c r="L57" s="419"/>
      <c r="M57" s="385"/>
      <c r="N57" s="2"/>
    </row>
    <row r="58" spans="1:14">
      <c r="A58" s="427">
        <v>31</v>
      </c>
      <c r="B58" s="292"/>
      <c r="C58" s="292"/>
      <c r="D58" s="419"/>
      <c r="E58" s="385"/>
      <c r="F58" s="427">
        <v>31</v>
      </c>
      <c r="G58" s="419"/>
      <c r="H58" s="412">
        <f t="shared" si="1"/>
        <v>0</v>
      </c>
      <c r="I58" s="419"/>
      <c r="J58" s="293"/>
      <c r="K58" s="682"/>
      <c r="L58" s="419"/>
      <c r="M58" s="385"/>
      <c r="N58" s="2"/>
    </row>
    <row r="59" spans="1:14">
      <c r="A59" s="427">
        <v>32</v>
      </c>
      <c r="B59" s="292"/>
      <c r="C59" s="292"/>
      <c r="D59" s="419"/>
      <c r="E59" s="385"/>
      <c r="F59" s="427">
        <v>32</v>
      </c>
      <c r="G59" s="419"/>
      <c r="H59" s="412">
        <f t="shared" si="1"/>
        <v>0</v>
      </c>
      <c r="I59" s="419"/>
      <c r="J59" s="293"/>
      <c r="K59" s="682"/>
      <c r="L59" s="419"/>
      <c r="M59" s="385"/>
      <c r="N59" s="2"/>
    </row>
    <row r="60" spans="1:14">
      <c r="A60" s="427">
        <v>33</v>
      </c>
      <c r="B60" s="292"/>
      <c r="C60" s="292"/>
      <c r="D60" s="419"/>
      <c r="E60" s="385"/>
      <c r="F60" s="427">
        <v>33</v>
      </c>
      <c r="G60" s="419"/>
      <c r="H60" s="412">
        <f t="shared" si="1"/>
        <v>0</v>
      </c>
      <c r="I60" s="419"/>
      <c r="J60" s="293"/>
      <c r="K60" s="682"/>
      <c r="L60" s="419"/>
      <c r="M60" s="385"/>
      <c r="N60" s="2"/>
    </row>
    <row r="61" spans="1:14">
      <c r="A61" s="427">
        <v>34</v>
      </c>
      <c r="B61" s="292"/>
      <c r="C61" s="292"/>
      <c r="D61" s="419"/>
      <c r="E61" s="385"/>
      <c r="F61" s="427">
        <v>34</v>
      </c>
      <c r="G61" s="419"/>
      <c r="H61" s="412">
        <f t="shared" si="1"/>
        <v>0</v>
      </c>
      <c r="I61" s="419"/>
      <c r="J61" s="293"/>
      <c r="K61" s="682"/>
      <c r="L61" s="419"/>
      <c r="M61" s="385"/>
      <c r="N61" s="2"/>
    </row>
    <row r="62" spans="1:14">
      <c r="A62" s="427">
        <v>35</v>
      </c>
      <c r="B62" s="292"/>
      <c r="C62" s="292"/>
      <c r="D62" s="419"/>
      <c r="E62" s="385"/>
      <c r="F62" s="427">
        <v>35</v>
      </c>
      <c r="G62" s="419"/>
      <c r="H62" s="412">
        <f t="shared" si="1"/>
        <v>0</v>
      </c>
      <c r="I62" s="419"/>
      <c r="J62" s="293"/>
      <c r="K62" s="682"/>
      <c r="L62" s="419"/>
      <c r="M62" s="385"/>
      <c r="N62" s="2"/>
    </row>
    <row r="63" spans="1:14">
      <c r="A63" s="427">
        <v>36</v>
      </c>
      <c r="B63" s="292"/>
      <c r="C63" s="292"/>
      <c r="D63" s="419"/>
      <c r="E63" s="385"/>
      <c r="F63" s="427">
        <v>36</v>
      </c>
      <c r="G63" s="419"/>
      <c r="H63" s="412">
        <f t="shared" si="1"/>
        <v>0</v>
      </c>
      <c r="I63" s="419"/>
      <c r="J63" s="293"/>
      <c r="K63" s="682"/>
      <c r="L63" s="419"/>
      <c r="M63" s="385"/>
      <c r="N63" s="2"/>
    </row>
    <row r="64" spans="1:14">
      <c r="A64" s="428">
        <v>37</v>
      </c>
      <c r="B64" s="292"/>
      <c r="C64" s="683" t="s">
        <v>1795</v>
      </c>
      <c r="D64" s="677">
        <f>SUM(D46:D63)</f>
        <v>0</v>
      </c>
      <c r="E64" s="678">
        <f>SUM(E46:E63)</f>
        <v>0</v>
      </c>
      <c r="F64" s="428">
        <v>37</v>
      </c>
      <c r="G64" s="677">
        <f>SUM(G46:G63)</f>
        <v>0</v>
      </c>
      <c r="H64" s="677">
        <f>SUM(H46:H63)</f>
        <v>0</v>
      </c>
      <c r="I64" s="281"/>
      <c r="J64" s="298"/>
      <c r="K64" s="352"/>
      <c r="L64" s="677">
        <f>SUM(L46:L63)</f>
        <v>0</v>
      </c>
      <c r="M64" s="678">
        <f>SUM(M46:M63)</f>
        <v>0</v>
      </c>
      <c r="N64" s="2"/>
    </row>
    <row r="65" spans="1:14">
      <c r="A65" s="122"/>
      <c r="B65" s="685"/>
      <c r="C65" s="686"/>
      <c r="D65" s="280"/>
      <c r="E65" s="282"/>
      <c r="F65" s="124"/>
      <c r="G65" s="280"/>
      <c r="H65" s="280"/>
      <c r="I65" s="280"/>
      <c r="J65" s="298"/>
      <c r="K65" s="280"/>
      <c r="L65" s="280"/>
      <c r="M65" s="282"/>
      <c r="N65" s="2"/>
    </row>
    <row r="66" spans="1:14">
      <c r="A66" s="122"/>
      <c r="B66" s="123"/>
      <c r="C66" s="123"/>
      <c r="D66" s="123"/>
      <c r="E66" s="245"/>
      <c r="F66" s="124"/>
      <c r="G66" s="123"/>
      <c r="H66" s="381"/>
      <c r="I66" s="123"/>
      <c r="J66" s="293"/>
      <c r="K66" s="123"/>
      <c r="L66" s="123"/>
      <c r="M66" s="245"/>
      <c r="N66" s="2"/>
    </row>
    <row r="67" spans="1:14" ht="15.75" thickBot="1">
      <c r="A67" s="275"/>
      <c r="B67" s="128"/>
      <c r="C67" s="276"/>
      <c r="D67" s="501"/>
      <c r="E67" s="502"/>
      <c r="F67" s="422"/>
      <c r="G67" s="501"/>
      <c r="H67" s="501"/>
      <c r="I67" s="276"/>
      <c r="J67" s="687"/>
      <c r="K67" s="276"/>
      <c r="L67" s="390"/>
      <c r="M67" s="502"/>
      <c r="N67" s="2"/>
    </row>
    <row r="68" spans="1:14">
      <c r="A68" s="300" t="s">
        <v>623</v>
      </c>
      <c r="B68" s="2"/>
      <c r="C68" s="2"/>
      <c r="D68" s="2"/>
      <c r="E68" s="2"/>
      <c r="F68" s="2"/>
      <c r="G68" s="2"/>
      <c r="H68" s="2"/>
      <c r="I68" s="2"/>
      <c r="J68" s="2"/>
      <c r="K68" s="2"/>
      <c r="L68" s="2"/>
      <c r="M68" s="300" t="s">
        <v>623</v>
      </c>
      <c r="N68" s="2"/>
    </row>
    <row r="69" spans="1:14">
      <c r="A69" s="129" t="s">
        <v>1140</v>
      </c>
      <c r="B69" s="129"/>
      <c r="C69" s="129"/>
      <c r="D69" s="129"/>
      <c r="E69" s="129"/>
      <c r="F69" s="129" t="s">
        <v>1143</v>
      </c>
      <c r="G69" s="129"/>
      <c r="H69" s="129"/>
      <c r="I69" s="129"/>
      <c r="J69" s="129"/>
      <c r="K69" s="129"/>
      <c r="L69" s="129"/>
      <c r="M69" s="129"/>
      <c r="N69" s="2"/>
    </row>
    <row r="70" spans="1:14">
      <c r="A70" s="2"/>
    </row>
    <row r="71" spans="1:14">
      <c r="A71" s="2"/>
    </row>
    <row r="72" spans="1:14">
      <c r="A72" s="2"/>
    </row>
    <row r="73" spans="1:14">
      <c r="A73" s="2"/>
    </row>
    <row r="74" spans="1:14">
      <c r="A74" s="2"/>
    </row>
    <row r="75" spans="1:14">
      <c r="A75" s="2"/>
    </row>
    <row r="76" spans="1:14">
      <c r="A76" s="2"/>
    </row>
    <row r="77" spans="1:14">
      <c r="A77" s="2"/>
    </row>
    <row r="78" spans="1:14">
      <c r="A78" s="2"/>
    </row>
    <row r="79" spans="1:14">
      <c r="A79" s="2"/>
    </row>
    <row r="80" spans="1:14">
      <c r="A80" s="2"/>
    </row>
    <row r="81" spans="1:1">
      <c r="A81" s="2"/>
    </row>
    <row r="82" spans="1:1">
      <c r="A82" s="2"/>
    </row>
    <row r="83" spans="1:1">
      <c r="A83" s="2"/>
    </row>
    <row r="84" spans="1:1">
      <c r="A84" s="2"/>
    </row>
    <row r="85" spans="1:1">
      <c r="A85" s="2"/>
    </row>
    <row r="86" spans="1:1">
      <c r="A86" s="2"/>
    </row>
  </sheetData>
  <printOptions horizontalCentered="1"/>
  <pageMargins left="0.5" right="0.5" top="0.5" bottom="0.5" header="0.5" footer="0.5"/>
  <pageSetup scale="70" fitToWidth="2" orientation="portrait" r:id="rId1"/>
  <headerFooter alignWithMargins="0"/>
  <colBreaks count="1" manualBreakCount="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Z176"/>
  <sheetViews>
    <sheetView showGridLines="0" defaultGridColor="0" colorId="22" zoomScale="75" zoomScaleNormal="75" workbookViewId="0">
      <selection activeCell="E22" sqref="E22"/>
    </sheetView>
  </sheetViews>
  <sheetFormatPr defaultColWidth="9.77734375" defaultRowHeight="15"/>
  <cols>
    <col min="2" max="2" width="70.77734375" customWidth="1"/>
    <col min="3" max="6" width="20.77734375" customWidth="1"/>
  </cols>
  <sheetData>
    <row r="1" spans="1:26" ht="18.75" thickBot="1">
      <c r="A1" s="2" t="str">
        <f>'Data Sheet'!A58</f>
        <v>Annual Report of Frontier Telephone of Rochester, Inc.                                                                                                                   For the period ending December 31, 2015</v>
      </c>
      <c r="B1" s="688"/>
      <c r="C1" s="688"/>
      <c r="D1" s="688"/>
      <c r="E1" s="688"/>
      <c r="F1" s="688"/>
      <c r="G1" s="688"/>
      <c r="H1" s="688"/>
      <c r="I1" s="688"/>
      <c r="J1" s="688"/>
      <c r="K1" s="688"/>
      <c r="L1" s="688"/>
      <c r="M1" s="688"/>
      <c r="N1" s="688"/>
      <c r="O1" s="688"/>
      <c r="P1" s="688"/>
      <c r="Q1" s="688"/>
      <c r="R1" s="688"/>
      <c r="S1" s="688"/>
      <c r="T1" s="688"/>
      <c r="U1" s="688"/>
      <c r="V1" s="688"/>
      <c r="W1" s="688"/>
      <c r="X1" s="688"/>
      <c r="Y1" s="688"/>
      <c r="Z1" s="688"/>
    </row>
    <row r="2" spans="1:26" ht="18">
      <c r="A2" s="689"/>
      <c r="B2" s="690"/>
      <c r="C2" s="691"/>
      <c r="D2" s="691"/>
      <c r="E2" s="691"/>
      <c r="F2" s="692"/>
      <c r="G2" s="688"/>
      <c r="H2" s="688"/>
      <c r="I2" s="688"/>
      <c r="J2" s="688"/>
      <c r="K2" s="688"/>
      <c r="L2" s="688"/>
      <c r="M2" s="688"/>
      <c r="N2" s="688"/>
      <c r="O2" s="688"/>
      <c r="P2" s="688"/>
      <c r="Q2" s="688"/>
      <c r="R2" s="688"/>
      <c r="S2" s="688"/>
      <c r="T2" s="688"/>
      <c r="U2" s="688"/>
      <c r="V2" s="688"/>
      <c r="W2" s="688"/>
      <c r="X2" s="688"/>
      <c r="Y2" s="688"/>
      <c r="Z2" s="688"/>
    </row>
    <row r="3" spans="1:26" ht="18">
      <c r="A3" s="497" t="s">
        <v>1796</v>
      </c>
      <c r="B3" s="693"/>
      <c r="C3" s="693"/>
      <c r="D3" s="693"/>
      <c r="E3" s="693"/>
      <c r="F3" s="694"/>
      <c r="G3" s="688"/>
      <c r="H3" s="688"/>
      <c r="I3" s="688"/>
      <c r="J3" s="688"/>
      <c r="K3" s="688"/>
      <c r="L3" s="688"/>
      <c r="M3" s="688"/>
      <c r="N3" s="688"/>
      <c r="O3" s="688"/>
      <c r="P3" s="688"/>
      <c r="Q3" s="688"/>
      <c r="R3" s="688"/>
      <c r="S3" s="688"/>
      <c r="T3" s="688"/>
      <c r="U3" s="688"/>
      <c r="V3" s="688"/>
      <c r="W3" s="688"/>
      <c r="X3" s="688"/>
      <c r="Y3" s="688"/>
      <c r="Z3" s="688"/>
    </row>
    <row r="4" spans="1:26" ht="18">
      <c r="A4" s="132"/>
      <c r="B4" s="688"/>
      <c r="C4" s="688"/>
      <c r="D4" s="688"/>
      <c r="E4" s="688"/>
      <c r="F4" s="695"/>
      <c r="G4" s="688"/>
      <c r="H4" s="688"/>
      <c r="I4" s="688"/>
      <c r="J4" s="688"/>
      <c r="K4" s="688"/>
      <c r="L4" s="688"/>
      <c r="M4" s="688"/>
      <c r="N4" s="688"/>
      <c r="O4" s="688"/>
      <c r="P4" s="688"/>
      <c r="Q4" s="688"/>
      <c r="R4" s="688"/>
      <c r="S4" s="688"/>
      <c r="T4" s="688"/>
      <c r="U4" s="688"/>
      <c r="V4" s="688"/>
      <c r="W4" s="688"/>
      <c r="X4" s="688"/>
      <c r="Y4" s="688"/>
      <c r="Z4" s="688"/>
    </row>
    <row r="5" spans="1:26" ht="18">
      <c r="A5" s="132" t="s">
        <v>1797</v>
      </c>
      <c r="B5" s="688"/>
      <c r="C5" s="688"/>
      <c r="D5" s="688"/>
      <c r="E5" s="688"/>
      <c r="F5" s="695"/>
      <c r="G5" s="688"/>
      <c r="H5" s="688"/>
      <c r="I5" s="688"/>
      <c r="J5" s="688"/>
      <c r="K5" s="688"/>
      <c r="L5" s="688"/>
      <c r="M5" s="688"/>
      <c r="N5" s="688"/>
      <c r="O5" s="688"/>
      <c r="P5" s="688"/>
      <c r="Q5" s="688"/>
      <c r="R5" s="688"/>
      <c r="S5" s="688"/>
      <c r="T5" s="688"/>
      <c r="U5" s="688"/>
      <c r="V5" s="688"/>
      <c r="W5" s="688"/>
      <c r="X5" s="688"/>
      <c r="Y5" s="688"/>
      <c r="Z5" s="688"/>
    </row>
    <row r="6" spans="1:26" ht="18">
      <c r="A6" s="132"/>
      <c r="B6" s="688"/>
      <c r="C6" s="688"/>
      <c r="D6" s="688"/>
      <c r="E6" s="688"/>
      <c r="F6" s="695"/>
      <c r="G6" s="688"/>
      <c r="H6" s="688"/>
      <c r="I6" s="688"/>
      <c r="J6" s="688"/>
      <c r="K6" s="688"/>
      <c r="L6" s="688"/>
      <c r="M6" s="688"/>
      <c r="N6" s="688"/>
      <c r="O6" s="688"/>
      <c r="P6" s="688"/>
      <c r="Q6" s="688"/>
      <c r="R6" s="688"/>
      <c r="S6" s="688"/>
      <c r="T6" s="688"/>
      <c r="U6" s="688"/>
      <c r="V6" s="688"/>
      <c r="W6" s="688"/>
      <c r="X6" s="688"/>
      <c r="Y6" s="688"/>
      <c r="Z6" s="688"/>
    </row>
    <row r="7" spans="1:26" ht="18">
      <c r="A7" s="132" t="s">
        <v>1798</v>
      </c>
      <c r="B7" s="688"/>
      <c r="C7" s="688"/>
      <c r="D7" s="688"/>
      <c r="E7" s="688"/>
      <c r="F7" s="695"/>
      <c r="G7" s="688"/>
      <c r="H7" s="688"/>
      <c r="I7" s="688"/>
      <c r="J7" s="688"/>
      <c r="K7" s="688"/>
      <c r="L7" s="688"/>
      <c r="M7" s="688"/>
      <c r="N7" s="688"/>
      <c r="O7" s="688"/>
      <c r="P7" s="688"/>
      <c r="Q7" s="688"/>
      <c r="R7" s="688"/>
      <c r="S7" s="688"/>
      <c r="T7" s="688"/>
      <c r="U7" s="688"/>
      <c r="V7" s="688"/>
      <c r="W7" s="688"/>
      <c r="X7" s="688"/>
      <c r="Y7" s="688"/>
      <c r="Z7" s="688"/>
    </row>
    <row r="8" spans="1:26" ht="18">
      <c r="A8" s="132"/>
      <c r="B8" s="688"/>
      <c r="C8" s="688"/>
      <c r="D8" s="688"/>
      <c r="E8" s="688"/>
      <c r="F8" s="695"/>
      <c r="G8" s="688"/>
      <c r="H8" s="688"/>
      <c r="I8" s="688"/>
      <c r="J8" s="688"/>
      <c r="K8" s="688"/>
      <c r="L8" s="688"/>
      <c r="M8" s="688"/>
      <c r="N8" s="688"/>
      <c r="O8" s="688"/>
      <c r="P8" s="688"/>
      <c r="Q8" s="688"/>
      <c r="R8" s="688"/>
      <c r="S8" s="688"/>
      <c r="T8" s="688"/>
      <c r="U8" s="688"/>
      <c r="V8" s="688"/>
      <c r="W8" s="688"/>
      <c r="X8" s="688"/>
      <c r="Y8" s="688"/>
      <c r="Z8" s="688"/>
    </row>
    <row r="9" spans="1:26" ht="18">
      <c r="A9" s="696" t="s">
        <v>489</v>
      </c>
      <c r="B9" s="697"/>
      <c r="C9" s="698" t="s">
        <v>1433</v>
      </c>
      <c r="D9" s="699" t="s">
        <v>1799</v>
      </c>
      <c r="E9" s="698" t="s">
        <v>1444</v>
      </c>
      <c r="F9" s="700" t="s">
        <v>1433</v>
      </c>
      <c r="G9" s="688"/>
      <c r="H9" s="688"/>
      <c r="I9" s="688"/>
      <c r="J9" s="688"/>
      <c r="K9" s="688"/>
      <c r="L9" s="688"/>
      <c r="M9" s="688"/>
      <c r="N9" s="688"/>
      <c r="O9" s="688"/>
      <c r="P9" s="688"/>
      <c r="Q9" s="688"/>
      <c r="R9" s="688"/>
      <c r="S9" s="688"/>
      <c r="T9" s="688"/>
      <c r="U9" s="688"/>
      <c r="V9" s="688"/>
      <c r="W9" s="688"/>
      <c r="X9" s="688"/>
      <c r="Y9" s="688"/>
      <c r="Z9" s="688"/>
    </row>
    <row r="10" spans="1:26" ht="18">
      <c r="A10" s="629" t="s">
        <v>501</v>
      </c>
      <c r="B10" s="630" t="s">
        <v>1800</v>
      </c>
      <c r="C10" s="631" t="s">
        <v>1801</v>
      </c>
      <c r="D10" s="630" t="s">
        <v>1718</v>
      </c>
      <c r="E10" s="631" t="s">
        <v>1718</v>
      </c>
      <c r="F10" s="633" t="s">
        <v>1727</v>
      </c>
      <c r="G10" s="688"/>
      <c r="H10" s="688"/>
      <c r="I10" s="688"/>
      <c r="J10" s="688"/>
      <c r="K10" s="688"/>
      <c r="L10" s="688"/>
      <c r="M10" s="688"/>
      <c r="N10" s="688"/>
      <c r="O10" s="688"/>
      <c r="P10" s="688"/>
      <c r="Q10" s="688"/>
      <c r="R10" s="688"/>
      <c r="S10" s="688"/>
      <c r="T10" s="688"/>
      <c r="U10" s="688"/>
      <c r="V10" s="688"/>
      <c r="W10" s="688"/>
      <c r="X10" s="688"/>
      <c r="Y10" s="688"/>
      <c r="Z10" s="688"/>
    </row>
    <row r="11" spans="1:26" ht="18">
      <c r="A11" s="701"/>
      <c r="B11" s="630" t="s">
        <v>226</v>
      </c>
      <c r="C11" s="631" t="s">
        <v>227</v>
      </c>
      <c r="D11" s="630" t="s">
        <v>228</v>
      </c>
      <c r="E11" s="631" t="s">
        <v>515</v>
      </c>
      <c r="F11" s="633" t="s">
        <v>516</v>
      </c>
      <c r="G11" s="688"/>
      <c r="H11" s="688"/>
      <c r="I11" s="688"/>
      <c r="J11" s="688"/>
      <c r="K11" s="688"/>
      <c r="L11" s="688"/>
      <c r="M11" s="688"/>
      <c r="N11" s="688"/>
      <c r="O11" s="688"/>
      <c r="P11" s="688"/>
      <c r="Q11" s="688"/>
      <c r="R11" s="688"/>
      <c r="S11" s="688"/>
      <c r="T11" s="688"/>
      <c r="U11" s="688"/>
      <c r="V11" s="688"/>
      <c r="W11" s="688"/>
      <c r="X11" s="688"/>
      <c r="Y11" s="688"/>
      <c r="Z11" s="688"/>
    </row>
    <row r="12" spans="1:26" ht="18">
      <c r="A12" s="702"/>
      <c r="B12" s="703"/>
      <c r="C12" s="704"/>
      <c r="D12" s="703"/>
      <c r="E12" s="704"/>
      <c r="F12" s="705"/>
      <c r="G12" s="688"/>
      <c r="H12" s="688"/>
      <c r="I12" s="688"/>
      <c r="J12" s="688"/>
      <c r="K12" s="688"/>
      <c r="L12" s="688"/>
      <c r="M12" s="688"/>
      <c r="N12" s="688"/>
      <c r="O12" s="688"/>
      <c r="P12" s="688"/>
      <c r="Q12" s="688"/>
      <c r="R12" s="688"/>
      <c r="S12" s="688"/>
      <c r="T12" s="688"/>
      <c r="U12" s="688"/>
      <c r="V12" s="688"/>
      <c r="W12" s="688"/>
      <c r="X12" s="688"/>
      <c r="Y12" s="688"/>
      <c r="Z12" s="688"/>
    </row>
    <row r="13" spans="1:26" ht="18">
      <c r="A13" s="706"/>
      <c r="B13" s="565" t="s">
        <v>1802</v>
      </c>
      <c r="C13" s="707"/>
      <c r="D13" s="697"/>
      <c r="E13" s="707"/>
      <c r="F13" s="708"/>
      <c r="G13" s="688"/>
      <c r="H13" s="688"/>
      <c r="I13" s="688"/>
      <c r="J13" s="688"/>
      <c r="K13" s="688"/>
      <c r="L13" s="688"/>
      <c r="M13" s="688"/>
      <c r="N13" s="688"/>
      <c r="O13" s="688"/>
      <c r="P13" s="688"/>
      <c r="Q13" s="688"/>
      <c r="R13" s="688"/>
      <c r="S13" s="688"/>
      <c r="T13" s="688"/>
      <c r="U13" s="688"/>
      <c r="V13" s="688"/>
      <c r="W13" s="688"/>
      <c r="X13" s="688"/>
      <c r="Y13" s="688"/>
      <c r="Z13" s="688"/>
    </row>
    <row r="14" spans="1:26" ht="18">
      <c r="A14" s="629" t="s">
        <v>231</v>
      </c>
      <c r="B14" s="1045" t="s">
        <v>586</v>
      </c>
      <c r="C14" s="646"/>
      <c r="D14" s="644"/>
      <c r="E14" s="646"/>
      <c r="F14" s="709">
        <f t="shared" ref="F14:F48" si="0">C14+D14-E14</f>
        <v>0</v>
      </c>
      <c r="G14" s="688"/>
      <c r="H14" s="688"/>
      <c r="I14" s="688"/>
      <c r="J14" s="688"/>
      <c r="K14" s="688"/>
      <c r="L14" s="688"/>
      <c r="M14" s="688"/>
      <c r="N14" s="688"/>
      <c r="O14" s="688"/>
      <c r="P14" s="688"/>
      <c r="Q14" s="688"/>
      <c r="R14" s="688"/>
      <c r="S14" s="688"/>
      <c r="T14" s="688"/>
      <c r="U14" s="688"/>
      <c r="V14" s="688"/>
      <c r="W14" s="688"/>
      <c r="X14" s="688"/>
      <c r="Y14" s="688"/>
      <c r="Z14" s="688"/>
    </row>
    <row r="15" spans="1:26" ht="18">
      <c r="A15" s="629" t="s">
        <v>463</v>
      </c>
      <c r="B15" s="642"/>
      <c r="C15" s="643"/>
      <c r="D15" s="642"/>
      <c r="E15" s="643"/>
      <c r="F15" s="710">
        <f t="shared" si="0"/>
        <v>0</v>
      </c>
      <c r="G15" s="688"/>
      <c r="H15" s="688"/>
      <c r="I15" s="688"/>
      <c r="J15" s="688"/>
      <c r="K15" s="688"/>
      <c r="L15" s="688"/>
      <c r="M15" s="688"/>
      <c r="N15" s="688"/>
      <c r="O15" s="688"/>
      <c r="P15" s="688"/>
      <c r="Q15" s="688"/>
      <c r="R15" s="688"/>
      <c r="S15" s="688"/>
      <c r="T15" s="688"/>
      <c r="U15" s="688"/>
      <c r="V15" s="688"/>
      <c r="W15" s="688"/>
      <c r="X15" s="688"/>
      <c r="Y15" s="688"/>
      <c r="Z15" s="688"/>
    </row>
    <row r="16" spans="1:26" ht="18">
      <c r="A16" s="629" t="s">
        <v>471</v>
      </c>
      <c r="B16" s="642"/>
      <c r="C16" s="643"/>
      <c r="D16" s="642"/>
      <c r="E16" s="643"/>
      <c r="F16" s="710">
        <f t="shared" si="0"/>
        <v>0</v>
      </c>
      <c r="G16" s="688"/>
      <c r="H16" s="688"/>
      <c r="I16" s="688"/>
      <c r="J16" s="688"/>
      <c r="K16" s="688"/>
      <c r="L16" s="688"/>
      <c r="M16" s="688"/>
      <c r="N16" s="688"/>
      <c r="O16" s="688"/>
      <c r="P16" s="688"/>
      <c r="Q16" s="688"/>
      <c r="R16" s="688"/>
      <c r="S16" s="688"/>
      <c r="T16" s="688"/>
      <c r="U16" s="688"/>
      <c r="V16" s="688"/>
      <c r="W16" s="688"/>
      <c r="X16" s="688"/>
      <c r="Y16" s="688"/>
      <c r="Z16" s="688"/>
    </row>
    <row r="17" spans="1:26" ht="18">
      <c r="A17" s="629" t="s">
        <v>530</v>
      </c>
      <c r="B17" s="642"/>
      <c r="C17" s="643"/>
      <c r="D17" s="642"/>
      <c r="E17" s="643"/>
      <c r="F17" s="710">
        <f t="shared" si="0"/>
        <v>0</v>
      </c>
      <c r="G17" s="688"/>
      <c r="H17" s="688"/>
      <c r="I17" s="688"/>
      <c r="J17" s="688"/>
      <c r="K17" s="688"/>
      <c r="L17" s="688"/>
      <c r="M17" s="688"/>
      <c r="N17" s="688"/>
      <c r="O17" s="688"/>
      <c r="P17" s="688"/>
      <c r="Q17" s="688"/>
      <c r="R17" s="688"/>
      <c r="S17" s="688"/>
      <c r="T17" s="688"/>
      <c r="U17" s="688"/>
      <c r="V17" s="688"/>
      <c r="W17" s="688"/>
      <c r="X17" s="688"/>
      <c r="Y17" s="688"/>
      <c r="Z17" s="688"/>
    </row>
    <row r="18" spans="1:26" ht="18">
      <c r="A18" s="629" t="s">
        <v>532</v>
      </c>
      <c r="B18" s="642"/>
      <c r="C18" s="643"/>
      <c r="D18" s="642"/>
      <c r="E18" s="643"/>
      <c r="F18" s="710">
        <f t="shared" si="0"/>
        <v>0</v>
      </c>
      <c r="G18" s="688"/>
      <c r="H18" s="688"/>
      <c r="I18" s="688"/>
      <c r="J18" s="688"/>
      <c r="K18" s="688"/>
      <c r="L18" s="688"/>
      <c r="M18" s="688"/>
      <c r="N18" s="688"/>
      <c r="O18" s="688"/>
      <c r="P18" s="688"/>
      <c r="Q18" s="688"/>
      <c r="R18" s="688"/>
      <c r="S18" s="688"/>
      <c r="T18" s="688"/>
      <c r="U18" s="688"/>
      <c r="V18" s="688"/>
      <c r="W18" s="688"/>
      <c r="X18" s="688"/>
      <c r="Y18" s="688"/>
      <c r="Z18" s="688"/>
    </row>
    <row r="19" spans="1:26" ht="18">
      <c r="A19" s="629" t="s">
        <v>242</v>
      </c>
      <c r="B19" s="642"/>
      <c r="C19" s="643"/>
      <c r="D19" s="642"/>
      <c r="E19" s="643"/>
      <c r="F19" s="710">
        <f t="shared" si="0"/>
        <v>0</v>
      </c>
      <c r="G19" s="688"/>
      <c r="H19" s="688"/>
      <c r="I19" s="688"/>
      <c r="J19" s="688"/>
      <c r="K19" s="688"/>
      <c r="L19" s="688"/>
      <c r="M19" s="688"/>
      <c r="N19" s="688"/>
      <c r="O19" s="688"/>
      <c r="P19" s="688"/>
      <c r="Q19" s="688"/>
      <c r="R19" s="688"/>
      <c r="S19" s="688"/>
      <c r="T19" s="688"/>
      <c r="U19" s="688"/>
      <c r="V19" s="688"/>
      <c r="W19" s="688"/>
      <c r="X19" s="688"/>
      <c r="Y19" s="688"/>
      <c r="Z19" s="688"/>
    </row>
    <row r="20" spans="1:26" ht="18">
      <c r="A20" s="629" t="s">
        <v>245</v>
      </c>
      <c r="B20" s="642"/>
      <c r="C20" s="643"/>
      <c r="D20" s="642"/>
      <c r="E20" s="643"/>
      <c r="F20" s="710">
        <f t="shared" si="0"/>
        <v>0</v>
      </c>
      <c r="G20" s="688"/>
      <c r="H20" s="688"/>
      <c r="I20" s="688"/>
      <c r="J20" s="688"/>
      <c r="K20" s="688"/>
      <c r="L20" s="688"/>
      <c r="M20" s="688"/>
      <c r="N20" s="688"/>
      <c r="O20" s="688"/>
      <c r="P20" s="688"/>
      <c r="Q20" s="688"/>
      <c r="R20" s="688"/>
      <c r="S20" s="688"/>
      <c r="T20" s="688"/>
      <c r="U20" s="688"/>
      <c r="V20" s="688"/>
      <c r="W20" s="688"/>
      <c r="X20" s="688"/>
      <c r="Y20" s="688"/>
      <c r="Z20" s="688"/>
    </row>
    <row r="21" spans="1:26" ht="18">
      <c r="A21" s="629" t="s">
        <v>248</v>
      </c>
      <c r="B21" s="642"/>
      <c r="C21" s="643"/>
      <c r="D21" s="642"/>
      <c r="E21" s="643"/>
      <c r="F21" s="710">
        <f t="shared" si="0"/>
        <v>0</v>
      </c>
      <c r="G21" s="688"/>
      <c r="H21" s="688"/>
      <c r="I21" s="688"/>
      <c r="J21" s="688"/>
      <c r="K21" s="688"/>
      <c r="L21" s="688"/>
      <c r="M21" s="688"/>
      <c r="N21" s="688"/>
      <c r="O21" s="688"/>
      <c r="P21" s="688"/>
      <c r="Q21" s="688"/>
      <c r="R21" s="688"/>
      <c r="S21" s="688"/>
      <c r="T21" s="688"/>
      <c r="U21" s="688"/>
      <c r="V21" s="688"/>
      <c r="W21" s="688"/>
      <c r="X21" s="688"/>
      <c r="Y21" s="688"/>
      <c r="Z21" s="688"/>
    </row>
    <row r="22" spans="1:26" ht="18">
      <c r="A22" s="629" t="s">
        <v>252</v>
      </c>
      <c r="B22" s="642"/>
      <c r="C22" s="643"/>
      <c r="D22" s="642"/>
      <c r="E22" s="643"/>
      <c r="F22" s="710">
        <f t="shared" si="0"/>
        <v>0</v>
      </c>
      <c r="G22" s="688"/>
      <c r="H22" s="688"/>
      <c r="I22" s="688"/>
      <c r="J22" s="688"/>
      <c r="K22" s="688"/>
      <c r="L22" s="688"/>
      <c r="M22" s="688"/>
      <c r="N22" s="688"/>
      <c r="O22" s="688"/>
      <c r="P22" s="688"/>
      <c r="Q22" s="688"/>
      <c r="R22" s="688"/>
      <c r="S22" s="688"/>
      <c r="T22" s="688"/>
      <c r="U22" s="688"/>
      <c r="V22" s="688"/>
      <c r="W22" s="688"/>
      <c r="X22" s="688"/>
      <c r="Y22" s="688"/>
      <c r="Z22" s="688"/>
    </row>
    <row r="23" spans="1:26" ht="18">
      <c r="A23" s="629" t="s">
        <v>538</v>
      </c>
      <c r="B23" s="642"/>
      <c r="C23" s="643"/>
      <c r="D23" s="642"/>
      <c r="E23" s="643"/>
      <c r="F23" s="710">
        <f t="shared" si="0"/>
        <v>0</v>
      </c>
      <c r="G23" s="688"/>
      <c r="H23" s="688"/>
      <c r="I23" s="688"/>
      <c r="J23" s="688"/>
      <c r="K23" s="688"/>
      <c r="L23" s="688"/>
      <c r="M23" s="688"/>
      <c r="N23" s="688"/>
      <c r="O23" s="688"/>
      <c r="P23" s="688"/>
      <c r="Q23" s="688"/>
      <c r="R23" s="688"/>
      <c r="S23" s="688"/>
      <c r="T23" s="688"/>
      <c r="U23" s="688"/>
      <c r="V23" s="688"/>
      <c r="W23" s="688"/>
      <c r="X23" s="688"/>
      <c r="Y23" s="688"/>
      <c r="Z23" s="688"/>
    </row>
    <row r="24" spans="1:26" ht="18">
      <c r="A24" s="629" t="s">
        <v>540</v>
      </c>
      <c r="B24" s="642"/>
      <c r="C24" s="643"/>
      <c r="D24" s="642"/>
      <c r="E24" s="643"/>
      <c r="F24" s="710">
        <f t="shared" si="0"/>
        <v>0</v>
      </c>
      <c r="G24" s="688"/>
      <c r="H24" s="688"/>
      <c r="I24" s="688"/>
      <c r="J24" s="688"/>
      <c r="K24" s="688"/>
      <c r="L24" s="688"/>
      <c r="M24" s="688"/>
      <c r="N24" s="688"/>
      <c r="O24" s="688"/>
      <c r="P24" s="688"/>
      <c r="Q24" s="688"/>
      <c r="R24" s="688"/>
      <c r="S24" s="688"/>
      <c r="T24" s="688"/>
      <c r="U24" s="688"/>
      <c r="V24" s="688"/>
      <c r="W24" s="688"/>
      <c r="X24" s="688"/>
      <c r="Y24" s="688"/>
      <c r="Z24" s="688"/>
    </row>
    <row r="25" spans="1:26" ht="18">
      <c r="A25" s="701"/>
      <c r="B25" s="562" t="s">
        <v>1803</v>
      </c>
      <c r="C25" s="711"/>
      <c r="D25" s="712"/>
      <c r="E25" s="711"/>
      <c r="F25" s="710">
        <f t="shared" si="0"/>
        <v>0</v>
      </c>
      <c r="G25" s="688"/>
      <c r="H25" s="688"/>
      <c r="I25" s="688"/>
      <c r="J25" s="688"/>
      <c r="K25" s="688"/>
      <c r="L25" s="688"/>
      <c r="M25" s="688"/>
      <c r="N25" s="688"/>
      <c r="O25" s="688"/>
      <c r="P25" s="688"/>
      <c r="Q25" s="688"/>
      <c r="R25" s="688"/>
      <c r="S25" s="688"/>
      <c r="T25" s="688"/>
      <c r="U25" s="688"/>
      <c r="V25" s="688"/>
      <c r="W25" s="688"/>
      <c r="X25" s="688"/>
      <c r="Y25" s="688"/>
      <c r="Z25" s="688"/>
    </row>
    <row r="26" spans="1:26" ht="18">
      <c r="A26" s="629" t="s">
        <v>542</v>
      </c>
      <c r="B26" s="1045" t="s">
        <v>586</v>
      </c>
      <c r="C26" s="643"/>
      <c r="D26" s="642"/>
      <c r="E26" s="643"/>
      <c r="F26" s="710">
        <f t="shared" si="0"/>
        <v>0</v>
      </c>
      <c r="G26" s="688"/>
      <c r="H26" s="688"/>
      <c r="I26" s="688"/>
      <c r="J26" s="688"/>
      <c r="K26" s="688"/>
      <c r="L26" s="688"/>
      <c r="M26" s="688"/>
      <c r="N26" s="688"/>
      <c r="O26" s="688"/>
      <c r="P26" s="688"/>
      <c r="Q26" s="688"/>
      <c r="R26" s="688"/>
      <c r="S26" s="688"/>
      <c r="T26" s="688"/>
      <c r="U26" s="688"/>
      <c r="V26" s="688"/>
      <c r="W26" s="688"/>
      <c r="X26" s="688"/>
      <c r="Y26" s="688"/>
      <c r="Z26" s="688"/>
    </row>
    <row r="27" spans="1:26" ht="18">
      <c r="A27" s="629" t="s">
        <v>544</v>
      </c>
      <c r="B27" s="642"/>
      <c r="C27" s="643"/>
      <c r="D27" s="642"/>
      <c r="E27" s="643"/>
      <c r="F27" s="710">
        <f t="shared" si="0"/>
        <v>0</v>
      </c>
      <c r="G27" s="688"/>
      <c r="H27" s="688"/>
      <c r="I27" s="688"/>
      <c r="J27" s="688"/>
      <c r="K27" s="688"/>
      <c r="L27" s="688"/>
      <c r="M27" s="688"/>
      <c r="N27" s="688"/>
      <c r="O27" s="688"/>
      <c r="P27" s="688"/>
      <c r="Q27" s="688"/>
      <c r="R27" s="688"/>
      <c r="S27" s="688"/>
      <c r="T27" s="688"/>
      <c r="U27" s="688"/>
      <c r="V27" s="688"/>
      <c r="W27" s="688"/>
      <c r="X27" s="688"/>
      <c r="Y27" s="688"/>
      <c r="Z27" s="688"/>
    </row>
    <row r="28" spans="1:26" ht="18">
      <c r="A28" s="629" t="s">
        <v>546</v>
      </c>
      <c r="B28" s="642"/>
      <c r="C28" s="643"/>
      <c r="D28" s="642"/>
      <c r="E28" s="643"/>
      <c r="F28" s="710">
        <f t="shared" si="0"/>
        <v>0</v>
      </c>
      <c r="G28" s="688"/>
      <c r="H28" s="688"/>
      <c r="I28" s="688"/>
      <c r="J28" s="688"/>
      <c r="K28" s="688"/>
      <c r="L28" s="688"/>
      <c r="M28" s="688"/>
      <c r="N28" s="688"/>
      <c r="O28" s="688"/>
      <c r="P28" s="688"/>
      <c r="Q28" s="688"/>
      <c r="R28" s="688"/>
      <c r="S28" s="688"/>
      <c r="T28" s="688"/>
      <c r="U28" s="688"/>
      <c r="V28" s="688"/>
      <c r="W28" s="688"/>
      <c r="X28" s="688"/>
      <c r="Y28" s="688"/>
      <c r="Z28" s="688"/>
    </row>
    <row r="29" spans="1:26" ht="18">
      <c r="A29" s="629" t="s">
        <v>547</v>
      </c>
      <c r="B29" s="642"/>
      <c r="C29" s="643"/>
      <c r="D29" s="642"/>
      <c r="E29" s="643"/>
      <c r="F29" s="710">
        <f t="shared" si="0"/>
        <v>0</v>
      </c>
      <c r="G29" s="688"/>
      <c r="H29" s="688"/>
      <c r="I29" s="688"/>
      <c r="J29" s="688"/>
      <c r="K29" s="688"/>
      <c r="L29" s="688"/>
      <c r="M29" s="688"/>
      <c r="N29" s="688"/>
      <c r="O29" s="688"/>
      <c r="P29" s="688"/>
      <c r="Q29" s="688"/>
      <c r="R29" s="688"/>
      <c r="S29" s="688"/>
      <c r="T29" s="688"/>
      <c r="U29" s="688"/>
      <c r="V29" s="688"/>
      <c r="W29" s="688"/>
      <c r="X29" s="688"/>
      <c r="Y29" s="688"/>
      <c r="Z29" s="688"/>
    </row>
    <row r="30" spans="1:26" ht="18">
      <c r="A30" s="629" t="s">
        <v>548</v>
      </c>
      <c r="B30" s="642"/>
      <c r="C30" s="643"/>
      <c r="D30" s="642"/>
      <c r="E30" s="643"/>
      <c r="F30" s="710">
        <f t="shared" si="0"/>
        <v>0</v>
      </c>
      <c r="G30" s="688"/>
      <c r="H30" s="688"/>
      <c r="I30" s="688"/>
      <c r="J30" s="688"/>
      <c r="K30" s="688"/>
      <c r="L30" s="688"/>
      <c r="M30" s="688"/>
      <c r="N30" s="688"/>
      <c r="O30" s="688"/>
      <c r="P30" s="688"/>
      <c r="Q30" s="688"/>
      <c r="R30" s="688"/>
      <c r="S30" s="688"/>
      <c r="T30" s="688"/>
      <c r="U30" s="688"/>
      <c r="V30" s="688"/>
      <c r="W30" s="688"/>
      <c r="X30" s="688"/>
      <c r="Y30" s="688"/>
      <c r="Z30" s="688"/>
    </row>
    <row r="31" spans="1:26" ht="18">
      <c r="A31" s="629" t="s">
        <v>549</v>
      </c>
      <c r="B31" s="642"/>
      <c r="C31" s="643"/>
      <c r="D31" s="642"/>
      <c r="E31" s="643"/>
      <c r="F31" s="710">
        <f t="shared" si="0"/>
        <v>0</v>
      </c>
      <c r="G31" s="688"/>
      <c r="H31" s="688"/>
      <c r="I31" s="688"/>
      <c r="J31" s="688"/>
      <c r="K31" s="688"/>
      <c r="L31" s="688"/>
      <c r="M31" s="688"/>
      <c r="N31" s="688"/>
      <c r="O31" s="688"/>
      <c r="P31" s="688"/>
      <c r="Q31" s="688"/>
      <c r="R31" s="688"/>
      <c r="S31" s="688"/>
      <c r="T31" s="688"/>
      <c r="U31" s="688"/>
      <c r="V31" s="688"/>
      <c r="W31" s="688"/>
      <c r="X31" s="688"/>
      <c r="Y31" s="688"/>
      <c r="Z31" s="688"/>
    </row>
    <row r="32" spans="1:26" ht="18">
      <c r="A32" s="629" t="s">
        <v>550</v>
      </c>
      <c r="B32" s="642"/>
      <c r="C32" s="643"/>
      <c r="D32" s="642"/>
      <c r="E32" s="643"/>
      <c r="F32" s="710">
        <f t="shared" si="0"/>
        <v>0</v>
      </c>
      <c r="G32" s="688"/>
      <c r="H32" s="688"/>
      <c r="I32" s="688"/>
      <c r="J32" s="688"/>
      <c r="K32" s="688"/>
      <c r="L32" s="688"/>
      <c r="M32" s="688"/>
      <c r="N32" s="688"/>
      <c r="O32" s="688"/>
      <c r="P32" s="688"/>
      <c r="Q32" s="688"/>
      <c r="R32" s="688"/>
      <c r="S32" s="688"/>
      <c r="T32" s="688"/>
      <c r="U32" s="688"/>
      <c r="V32" s="688"/>
      <c r="W32" s="688"/>
      <c r="X32" s="688"/>
      <c r="Y32" s="688"/>
      <c r="Z32" s="688"/>
    </row>
    <row r="33" spans="1:26" ht="18">
      <c r="A33" s="629" t="s">
        <v>551</v>
      </c>
      <c r="B33" s="642"/>
      <c r="C33" s="643"/>
      <c r="D33" s="642"/>
      <c r="E33" s="643"/>
      <c r="F33" s="710">
        <f t="shared" si="0"/>
        <v>0</v>
      </c>
      <c r="G33" s="688"/>
      <c r="H33" s="688"/>
      <c r="I33" s="688"/>
      <c r="J33" s="688"/>
      <c r="K33" s="688"/>
      <c r="L33" s="688"/>
      <c r="M33" s="688"/>
      <c r="N33" s="688"/>
      <c r="O33" s="688"/>
      <c r="P33" s="688"/>
      <c r="Q33" s="688"/>
      <c r="R33" s="688"/>
      <c r="S33" s="688"/>
      <c r="T33" s="688"/>
      <c r="U33" s="688"/>
      <c r="V33" s="688"/>
      <c r="W33" s="688"/>
      <c r="X33" s="688"/>
      <c r="Y33" s="688"/>
      <c r="Z33" s="688"/>
    </row>
    <row r="34" spans="1:26" ht="18">
      <c r="A34" s="629" t="s">
        <v>552</v>
      </c>
      <c r="B34" s="642"/>
      <c r="C34" s="643"/>
      <c r="D34" s="642"/>
      <c r="E34" s="643"/>
      <c r="F34" s="710">
        <f t="shared" si="0"/>
        <v>0</v>
      </c>
      <c r="G34" s="688"/>
      <c r="H34" s="688"/>
      <c r="I34" s="688"/>
      <c r="J34" s="688"/>
      <c r="K34" s="688"/>
      <c r="L34" s="688"/>
      <c r="M34" s="688"/>
      <c r="N34" s="688"/>
      <c r="O34" s="688"/>
      <c r="P34" s="688"/>
      <c r="Q34" s="688"/>
      <c r="R34" s="688"/>
      <c r="S34" s="688"/>
      <c r="T34" s="688"/>
      <c r="U34" s="688"/>
      <c r="V34" s="688"/>
      <c r="W34" s="688"/>
      <c r="X34" s="688"/>
      <c r="Y34" s="688"/>
      <c r="Z34" s="688"/>
    </row>
    <row r="35" spans="1:26" ht="18">
      <c r="A35" s="629" t="s">
        <v>553</v>
      </c>
      <c r="B35" s="642"/>
      <c r="C35" s="643"/>
      <c r="D35" s="642"/>
      <c r="E35" s="643"/>
      <c r="F35" s="710">
        <f t="shared" si="0"/>
        <v>0</v>
      </c>
      <c r="G35" s="688"/>
      <c r="H35" s="688"/>
      <c r="I35" s="688"/>
      <c r="J35" s="688"/>
      <c r="K35" s="688"/>
      <c r="L35" s="688"/>
      <c r="M35" s="688"/>
      <c r="N35" s="688"/>
      <c r="O35" s="688"/>
      <c r="P35" s="688"/>
      <c r="Q35" s="688"/>
      <c r="R35" s="688"/>
      <c r="S35" s="688"/>
      <c r="T35" s="688"/>
      <c r="U35" s="688"/>
      <c r="V35" s="688"/>
      <c r="W35" s="688"/>
      <c r="X35" s="688"/>
      <c r="Y35" s="688"/>
      <c r="Z35" s="688"/>
    </row>
    <row r="36" spans="1:26" ht="18">
      <c r="A36" s="629" t="s">
        <v>554</v>
      </c>
      <c r="B36" s="642"/>
      <c r="C36" s="643"/>
      <c r="D36" s="642"/>
      <c r="E36" s="643"/>
      <c r="F36" s="710">
        <f t="shared" si="0"/>
        <v>0</v>
      </c>
      <c r="G36" s="688"/>
      <c r="H36" s="688"/>
      <c r="I36" s="688"/>
      <c r="J36" s="688"/>
      <c r="K36" s="688"/>
      <c r="L36" s="688"/>
      <c r="M36" s="688"/>
      <c r="N36" s="688"/>
      <c r="O36" s="688"/>
      <c r="P36" s="688"/>
      <c r="Q36" s="688"/>
      <c r="R36" s="688"/>
      <c r="S36" s="688"/>
      <c r="T36" s="688"/>
      <c r="U36" s="688"/>
      <c r="V36" s="688"/>
      <c r="W36" s="688"/>
      <c r="X36" s="688"/>
      <c r="Y36" s="688"/>
      <c r="Z36" s="688"/>
    </row>
    <row r="37" spans="1:26" ht="18">
      <c r="A37" s="701"/>
      <c r="B37" s="562" t="s">
        <v>1804</v>
      </c>
      <c r="C37" s="711"/>
      <c r="D37" s="712"/>
      <c r="E37" s="711"/>
      <c r="F37" s="710">
        <f t="shared" si="0"/>
        <v>0</v>
      </c>
      <c r="G37" s="688"/>
      <c r="H37" s="688"/>
      <c r="I37" s="688"/>
      <c r="J37" s="688"/>
      <c r="K37" s="688"/>
      <c r="L37" s="688"/>
      <c r="M37" s="688"/>
      <c r="N37" s="688"/>
      <c r="O37" s="688"/>
      <c r="P37" s="688"/>
      <c r="Q37" s="688"/>
      <c r="R37" s="688"/>
      <c r="S37" s="688"/>
      <c r="T37" s="688"/>
      <c r="U37" s="688"/>
      <c r="V37" s="688"/>
      <c r="W37" s="688"/>
      <c r="X37" s="688"/>
      <c r="Y37" s="688"/>
      <c r="Z37" s="688"/>
    </row>
    <row r="38" spans="1:26" ht="18">
      <c r="A38" s="629" t="s">
        <v>555</v>
      </c>
      <c r="B38" s="1045" t="s">
        <v>586</v>
      </c>
      <c r="C38" s="643"/>
      <c r="D38" s="642"/>
      <c r="E38" s="643"/>
      <c r="F38" s="710">
        <f t="shared" si="0"/>
        <v>0</v>
      </c>
      <c r="G38" s="688"/>
      <c r="H38" s="688"/>
      <c r="I38" s="688"/>
      <c r="J38" s="688"/>
      <c r="K38" s="688"/>
      <c r="L38" s="688"/>
      <c r="M38" s="688"/>
      <c r="N38" s="688"/>
      <c r="O38" s="688"/>
      <c r="P38" s="688"/>
      <c r="Q38" s="688"/>
      <c r="R38" s="688"/>
      <c r="S38" s="688"/>
      <c r="T38" s="688"/>
      <c r="U38" s="688"/>
      <c r="V38" s="688"/>
      <c r="W38" s="688"/>
      <c r="X38" s="688"/>
      <c r="Y38" s="688"/>
      <c r="Z38" s="688"/>
    </row>
    <row r="39" spans="1:26" ht="18">
      <c r="A39" s="629" t="s">
        <v>556</v>
      </c>
      <c r="B39" s="642"/>
      <c r="C39" s="643"/>
      <c r="D39" s="642"/>
      <c r="E39" s="643"/>
      <c r="F39" s="710">
        <f t="shared" si="0"/>
        <v>0</v>
      </c>
      <c r="G39" s="688"/>
      <c r="H39" s="688"/>
      <c r="I39" s="688"/>
      <c r="J39" s="688"/>
      <c r="K39" s="688"/>
      <c r="L39" s="688"/>
      <c r="M39" s="688"/>
      <c r="N39" s="688"/>
      <c r="O39" s="688"/>
      <c r="P39" s="688"/>
      <c r="Q39" s="688"/>
      <c r="R39" s="688"/>
      <c r="S39" s="688"/>
      <c r="T39" s="688"/>
      <c r="U39" s="688"/>
      <c r="V39" s="688"/>
      <c r="W39" s="688"/>
      <c r="X39" s="688"/>
      <c r="Y39" s="688"/>
      <c r="Z39" s="688"/>
    </row>
    <row r="40" spans="1:26" ht="18">
      <c r="A40" s="629" t="s">
        <v>557</v>
      </c>
      <c r="B40" s="642"/>
      <c r="C40" s="643"/>
      <c r="D40" s="642"/>
      <c r="E40" s="643"/>
      <c r="F40" s="710">
        <f t="shared" si="0"/>
        <v>0</v>
      </c>
      <c r="G40" s="688"/>
      <c r="H40" s="688"/>
      <c r="I40" s="688"/>
      <c r="J40" s="688"/>
      <c r="K40" s="688"/>
      <c r="L40" s="688"/>
      <c r="M40" s="688"/>
      <c r="N40" s="688"/>
      <c r="O40" s="688"/>
      <c r="P40" s="688"/>
      <c r="Q40" s="688"/>
      <c r="R40" s="688"/>
      <c r="S40" s="688"/>
      <c r="T40" s="688"/>
      <c r="U40" s="688"/>
      <c r="V40" s="688"/>
      <c r="W40" s="688"/>
      <c r="X40" s="688"/>
      <c r="Y40" s="688"/>
      <c r="Z40" s="688"/>
    </row>
    <row r="41" spans="1:26" ht="18">
      <c r="A41" s="629" t="s">
        <v>696</v>
      </c>
      <c r="B41" s="642"/>
      <c r="C41" s="643"/>
      <c r="D41" s="642"/>
      <c r="E41" s="643"/>
      <c r="F41" s="710">
        <f t="shared" si="0"/>
        <v>0</v>
      </c>
      <c r="G41" s="688"/>
      <c r="H41" s="688"/>
      <c r="I41" s="688"/>
      <c r="J41" s="688"/>
      <c r="K41" s="688"/>
      <c r="L41" s="688"/>
      <c r="M41" s="688"/>
      <c r="N41" s="688"/>
      <c r="O41" s="688"/>
      <c r="P41" s="688"/>
      <c r="Q41" s="688"/>
      <c r="R41" s="688"/>
      <c r="S41" s="688"/>
      <c r="T41" s="688"/>
      <c r="U41" s="688"/>
      <c r="V41" s="688"/>
      <c r="W41" s="688"/>
      <c r="X41" s="688"/>
      <c r="Y41" s="688"/>
      <c r="Z41" s="688"/>
    </row>
    <row r="42" spans="1:26" ht="18">
      <c r="A42" s="629" t="s">
        <v>698</v>
      </c>
      <c r="B42" s="642"/>
      <c r="C42" s="643"/>
      <c r="D42" s="642"/>
      <c r="E42" s="643"/>
      <c r="F42" s="710">
        <f t="shared" si="0"/>
        <v>0</v>
      </c>
      <c r="G42" s="688"/>
      <c r="H42" s="688"/>
      <c r="I42" s="688"/>
      <c r="J42" s="688"/>
      <c r="K42" s="688"/>
      <c r="L42" s="688"/>
      <c r="M42" s="688"/>
      <c r="N42" s="688"/>
      <c r="O42" s="688"/>
      <c r="P42" s="688"/>
      <c r="Q42" s="688"/>
      <c r="R42" s="688"/>
      <c r="S42" s="688"/>
      <c r="T42" s="688"/>
      <c r="U42" s="688"/>
      <c r="V42" s="688"/>
      <c r="W42" s="688"/>
      <c r="X42" s="688"/>
      <c r="Y42" s="688"/>
      <c r="Z42" s="688"/>
    </row>
    <row r="43" spans="1:26" ht="18">
      <c r="A43" s="629" t="s">
        <v>700</v>
      </c>
      <c r="B43" s="642"/>
      <c r="C43" s="643"/>
      <c r="D43" s="642"/>
      <c r="E43" s="643"/>
      <c r="F43" s="710">
        <f t="shared" si="0"/>
        <v>0</v>
      </c>
      <c r="G43" s="688"/>
      <c r="H43" s="688"/>
      <c r="I43" s="688"/>
      <c r="J43" s="688"/>
      <c r="K43" s="688"/>
      <c r="L43" s="688"/>
      <c r="M43" s="688"/>
      <c r="N43" s="688"/>
      <c r="O43" s="688"/>
      <c r="P43" s="688"/>
      <c r="Q43" s="688"/>
      <c r="R43" s="688"/>
      <c r="S43" s="688"/>
      <c r="T43" s="688"/>
      <c r="U43" s="688"/>
      <c r="V43" s="688"/>
      <c r="W43" s="688"/>
      <c r="X43" s="688"/>
      <c r="Y43" s="688"/>
      <c r="Z43" s="688"/>
    </row>
    <row r="44" spans="1:26" ht="18">
      <c r="A44" s="629" t="s">
        <v>292</v>
      </c>
      <c r="B44" s="642"/>
      <c r="C44" s="643"/>
      <c r="D44" s="642"/>
      <c r="E44" s="643"/>
      <c r="F44" s="710">
        <f t="shared" si="0"/>
        <v>0</v>
      </c>
      <c r="G44" s="688"/>
      <c r="H44" s="688"/>
      <c r="I44" s="688"/>
      <c r="J44" s="688"/>
      <c r="K44" s="688"/>
      <c r="L44" s="688"/>
      <c r="M44" s="688"/>
      <c r="N44" s="688"/>
      <c r="O44" s="688"/>
      <c r="P44" s="688"/>
      <c r="Q44" s="688"/>
      <c r="R44" s="688"/>
      <c r="S44" s="688"/>
      <c r="T44" s="688"/>
      <c r="U44" s="688"/>
      <c r="V44" s="688"/>
      <c r="W44" s="688"/>
      <c r="X44" s="688"/>
      <c r="Y44" s="688"/>
      <c r="Z44" s="688"/>
    </row>
    <row r="45" spans="1:26" ht="18">
      <c r="A45" s="629" t="s">
        <v>883</v>
      </c>
      <c r="B45" s="642"/>
      <c r="C45" s="643"/>
      <c r="D45" s="642"/>
      <c r="E45" s="643"/>
      <c r="F45" s="710">
        <f t="shared" si="0"/>
        <v>0</v>
      </c>
      <c r="G45" s="688"/>
      <c r="H45" s="688"/>
      <c r="I45" s="688"/>
      <c r="J45" s="688"/>
      <c r="K45" s="688"/>
      <c r="L45" s="688"/>
      <c r="M45" s="688"/>
      <c r="N45" s="688"/>
      <c r="O45" s="688"/>
      <c r="P45" s="688"/>
      <c r="Q45" s="688"/>
      <c r="R45" s="688"/>
      <c r="S45" s="688"/>
      <c r="T45" s="688"/>
      <c r="U45" s="688"/>
      <c r="V45" s="688"/>
      <c r="W45" s="688"/>
      <c r="X45" s="688"/>
      <c r="Y45" s="688"/>
      <c r="Z45" s="688"/>
    </row>
    <row r="46" spans="1:26" ht="18">
      <c r="A46" s="629" t="s">
        <v>886</v>
      </c>
      <c r="B46" s="642"/>
      <c r="C46" s="643"/>
      <c r="D46" s="642"/>
      <c r="E46" s="643"/>
      <c r="F46" s="710">
        <f t="shared" si="0"/>
        <v>0</v>
      </c>
      <c r="G46" s="688"/>
      <c r="H46" s="688"/>
      <c r="I46" s="688"/>
      <c r="J46" s="688"/>
      <c r="K46" s="688"/>
      <c r="L46" s="688"/>
      <c r="M46" s="688"/>
      <c r="N46" s="688"/>
      <c r="O46" s="688"/>
      <c r="P46" s="688"/>
      <c r="Q46" s="688"/>
      <c r="R46" s="688"/>
      <c r="S46" s="688"/>
      <c r="T46" s="688"/>
      <c r="U46" s="688"/>
      <c r="V46" s="688"/>
      <c r="W46" s="688"/>
      <c r="X46" s="688"/>
      <c r="Y46" s="688"/>
      <c r="Z46" s="688"/>
    </row>
    <row r="47" spans="1:26" ht="18">
      <c r="A47" s="629" t="s">
        <v>889</v>
      </c>
      <c r="B47" s="642"/>
      <c r="C47" s="643"/>
      <c r="D47" s="642"/>
      <c r="E47" s="643"/>
      <c r="F47" s="710">
        <f t="shared" si="0"/>
        <v>0</v>
      </c>
      <c r="G47" s="688"/>
      <c r="H47" s="688"/>
      <c r="I47" s="688"/>
      <c r="J47" s="688"/>
      <c r="K47" s="688"/>
      <c r="L47" s="688"/>
      <c r="M47" s="688"/>
      <c r="N47" s="688"/>
      <c r="O47" s="688"/>
      <c r="P47" s="688"/>
      <c r="Q47" s="688"/>
      <c r="R47" s="688"/>
      <c r="S47" s="688"/>
      <c r="T47" s="688"/>
      <c r="U47" s="688"/>
      <c r="V47" s="688"/>
      <c r="W47" s="688"/>
      <c r="X47" s="688"/>
      <c r="Y47" s="688"/>
      <c r="Z47" s="688"/>
    </row>
    <row r="48" spans="1:26" ht="18">
      <c r="A48" s="629" t="s">
        <v>893</v>
      </c>
      <c r="B48" s="642"/>
      <c r="C48" s="643"/>
      <c r="D48" s="642"/>
      <c r="E48" s="643"/>
      <c r="F48" s="710">
        <f t="shared" si="0"/>
        <v>0</v>
      </c>
      <c r="G48" s="688"/>
      <c r="H48" s="688"/>
      <c r="I48" s="688"/>
      <c r="J48" s="688"/>
      <c r="K48" s="688"/>
      <c r="L48" s="688"/>
      <c r="M48" s="688"/>
      <c r="N48" s="688"/>
      <c r="O48" s="688"/>
      <c r="P48" s="688"/>
      <c r="Q48" s="688"/>
      <c r="R48" s="688"/>
      <c r="S48" s="688"/>
      <c r="T48" s="688"/>
      <c r="U48" s="688"/>
      <c r="V48" s="688"/>
      <c r="W48" s="688"/>
      <c r="X48" s="688"/>
      <c r="Y48" s="688"/>
      <c r="Z48" s="688"/>
    </row>
    <row r="49" spans="1:26" ht="18.75" thickBot="1">
      <c r="A49" s="713" t="s">
        <v>896</v>
      </c>
      <c r="B49" s="714" t="s">
        <v>1805</v>
      </c>
      <c r="C49" s="670">
        <f>SUM(C14:C48)</f>
        <v>0</v>
      </c>
      <c r="D49" s="715">
        <f>SUM(D14:D48)</f>
        <v>0</v>
      </c>
      <c r="E49" s="715">
        <f>SUM(E14:E48)</f>
        <v>0</v>
      </c>
      <c r="F49" s="716">
        <f>SUM(F14:F48)</f>
        <v>0</v>
      </c>
      <c r="G49" s="688"/>
      <c r="H49" s="688"/>
      <c r="I49" s="688"/>
      <c r="J49" s="688"/>
      <c r="K49" s="688"/>
      <c r="L49" s="688"/>
      <c r="M49" s="688"/>
      <c r="N49" s="688"/>
      <c r="O49" s="688"/>
      <c r="P49" s="688"/>
      <c r="Q49" s="688"/>
      <c r="R49" s="688"/>
      <c r="S49" s="688"/>
      <c r="T49" s="688"/>
      <c r="U49" s="688"/>
      <c r="V49" s="688"/>
      <c r="W49" s="688"/>
      <c r="X49" s="688"/>
      <c r="Y49" s="688"/>
      <c r="Z49" s="688"/>
    </row>
    <row r="50" spans="1:26" ht="18">
      <c r="A50" s="688" t="s">
        <v>595</v>
      </c>
      <c r="B50" s="693"/>
      <c r="C50" s="693"/>
      <c r="D50" s="693"/>
      <c r="E50" s="693"/>
      <c r="F50" s="693"/>
      <c r="G50" s="688"/>
      <c r="H50" s="688"/>
      <c r="I50" s="688"/>
      <c r="J50" s="688"/>
      <c r="K50" s="688"/>
      <c r="L50" s="688"/>
      <c r="M50" s="688"/>
      <c r="N50" s="688"/>
      <c r="O50" s="688"/>
      <c r="P50" s="688"/>
      <c r="Q50" s="688"/>
      <c r="R50" s="688"/>
      <c r="S50" s="688"/>
      <c r="T50" s="688"/>
      <c r="U50" s="688"/>
      <c r="V50" s="688"/>
      <c r="W50" s="688"/>
      <c r="X50" s="688"/>
      <c r="Y50" s="688"/>
      <c r="Z50" s="688"/>
    </row>
    <row r="51" spans="1:26" ht="18">
      <c r="A51" s="693" t="s">
        <v>328</v>
      </c>
      <c r="B51" s="693"/>
      <c r="C51" s="693"/>
      <c r="D51" s="693"/>
      <c r="E51" s="693"/>
      <c r="F51" s="693"/>
      <c r="G51" s="688"/>
      <c r="H51" s="688"/>
      <c r="I51" s="688"/>
      <c r="J51" s="688"/>
      <c r="K51" s="688"/>
      <c r="L51" s="688"/>
      <c r="M51" s="688"/>
      <c r="N51" s="688"/>
      <c r="O51" s="688"/>
      <c r="P51" s="688"/>
      <c r="Q51" s="688"/>
      <c r="R51" s="688"/>
      <c r="S51" s="688"/>
      <c r="T51" s="688"/>
      <c r="U51" s="688"/>
      <c r="V51" s="688"/>
      <c r="W51" s="688"/>
      <c r="X51" s="688"/>
      <c r="Y51" s="688"/>
      <c r="Z51" s="688"/>
    </row>
    <row r="52" spans="1:26" ht="18">
      <c r="A52" s="688"/>
      <c r="B52" s="688"/>
      <c r="C52" s="688"/>
      <c r="D52" s="688"/>
      <c r="E52" s="688"/>
      <c r="F52" s="688"/>
      <c r="G52" s="688"/>
      <c r="H52" s="688"/>
      <c r="I52" s="688"/>
      <c r="J52" s="688"/>
      <c r="K52" s="688"/>
      <c r="L52" s="688"/>
      <c r="M52" s="688"/>
      <c r="N52" s="688"/>
      <c r="O52" s="688"/>
      <c r="P52" s="688"/>
      <c r="Q52" s="688"/>
      <c r="R52" s="688"/>
      <c r="S52" s="688"/>
      <c r="T52" s="688"/>
    </row>
    <row r="53" spans="1:26" ht="18">
      <c r="A53" s="688"/>
      <c r="B53" s="688"/>
      <c r="C53" s="688"/>
      <c r="D53" s="688"/>
      <c r="E53" s="688"/>
      <c r="F53" s="688"/>
      <c r="G53" s="688"/>
      <c r="H53" s="688"/>
      <c r="I53" s="688"/>
      <c r="J53" s="688"/>
      <c r="K53" s="688"/>
      <c r="L53" s="688"/>
      <c r="M53" s="688"/>
      <c r="N53" s="688"/>
      <c r="O53" s="688"/>
      <c r="P53" s="688"/>
      <c r="Q53" s="688"/>
      <c r="R53" s="688"/>
      <c r="S53" s="688"/>
      <c r="T53" s="688"/>
    </row>
    <row r="54" spans="1:26" ht="18">
      <c r="A54" s="688"/>
      <c r="B54" s="688"/>
      <c r="C54" s="688"/>
      <c r="D54" s="688"/>
      <c r="E54" s="688"/>
      <c r="F54" s="688"/>
      <c r="G54" s="688"/>
      <c r="H54" s="688"/>
      <c r="I54" s="688"/>
      <c r="J54" s="688"/>
      <c r="K54" s="688"/>
      <c r="L54" s="688"/>
      <c r="M54" s="688"/>
      <c r="N54" s="688"/>
      <c r="O54" s="688"/>
      <c r="P54" s="688"/>
      <c r="Q54" s="688"/>
      <c r="R54" s="688"/>
      <c r="S54" s="688"/>
      <c r="T54" s="688"/>
    </row>
    <row r="55" spans="1:26" ht="18">
      <c r="A55" s="688"/>
      <c r="B55" s="688"/>
      <c r="C55" s="688"/>
      <c r="D55" s="688"/>
      <c r="E55" s="688"/>
      <c r="F55" s="688"/>
      <c r="G55" s="688"/>
      <c r="H55" s="688"/>
      <c r="I55" s="688"/>
      <c r="J55" s="688"/>
      <c r="K55" s="688"/>
      <c r="L55" s="688"/>
      <c r="M55" s="688"/>
      <c r="N55" s="688"/>
      <c r="O55" s="688"/>
      <c r="P55" s="688"/>
      <c r="Q55" s="688"/>
      <c r="R55" s="688"/>
      <c r="S55" s="688"/>
      <c r="T55" s="688"/>
    </row>
    <row r="56" spans="1:26" ht="18">
      <c r="A56" s="688"/>
      <c r="B56" s="688"/>
      <c r="C56" s="688"/>
      <c r="D56" s="688"/>
      <c r="E56" s="688"/>
      <c r="F56" s="688"/>
      <c r="G56" s="688"/>
      <c r="H56" s="688"/>
      <c r="I56" s="688"/>
      <c r="J56" s="688"/>
      <c r="K56" s="688"/>
      <c r="L56" s="688"/>
      <c r="M56" s="688"/>
      <c r="N56" s="688"/>
      <c r="O56" s="688"/>
      <c r="P56" s="688"/>
      <c r="Q56" s="688"/>
      <c r="R56" s="688"/>
      <c r="S56" s="688"/>
      <c r="T56" s="688"/>
    </row>
    <row r="57" spans="1:26" ht="18">
      <c r="A57" s="688"/>
      <c r="B57" s="688"/>
      <c r="C57" s="688"/>
      <c r="D57" s="688"/>
      <c r="E57" s="688"/>
      <c r="F57" s="688"/>
      <c r="G57" s="688"/>
      <c r="H57" s="688"/>
      <c r="I57" s="688"/>
      <c r="J57" s="688"/>
      <c r="K57" s="688"/>
      <c r="L57" s="688"/>
      <c r="M57" s="688"/>
      <c r="N57" s="688"/>
      <c r="O57" s="688"/>
      <c r="P57" s="688"/>
      <c r="Q57" s="688"/>
      <c r="R57" s="688"/>
      <c r="S57" s="688"/>
      <c r="T57" s="688"/>
    </row>
    <row r="58" spans="1:26" ht="18">
      <c r="A58" s="688"/>
      <c r="B58" s="688"/>
      <c r="C58" s="688"/>
      <c r="D58" s="688"/>
      <c r="E58" s="688"/>
      <c r="F58" s="688"/>
      <c r="G58" s="688"/>
      <c r="H58" s="688"/>
      <c r="I58" s="688"/>
      <c r="J58" s="688"/>
      <c r="K58" s="688"/>
      <c r="L58" s="688"/>
      <c r="M58" s="688"/>
      <c r="N58" s="688"/>
      <c r="O58" s="688"/>
      <c r="P58" s="688"/>
      <c r="Q58" s="688"/>
      <c r="R58" s="688"/>
      <c r="S58" s="688"/>
      <c r="T58" s="688"/>
    </row>
    <row r="59" spans="1:26" ht="18">
      <c r="A59" s="688"/>
      <c r="B59" s="688"/>
      <c r="C59" s="688"/>
      <c r="D59" s="688"/>
      <c r="E59" s="688"/>
      <c r="F59" s="688"/>
      <c r="G59" s="688"/>
      <c r="H59" s="688"/>
      <c r="I59" s="688"/>
      <c r="J59" s="688"/>
      <c r="K59" s="688"/>
      <c r="L59" s="688"/>
      <c r="M59" s="688"/>
      <c r="N59" s="688"/>
      <c r="O59" s="688"/>
      <c r="P59" s="688"/>
      <c r="Q59" s="688"/>
      <c r="R59" s="688"/>
      <c r="S59" s="688"/>
      <c r="T59" s="688"/>
    </row>
    <row r="60" spans="1:26" ht="18">
      <c r="A60" s="688"/>
      <c r="B60" s="688"/>
      <c r="C60" s="688"/>
      <c r="D60" s="688"/>
      <c r="E60" s="688"/>
      <c r="F60" s="688"/>
      <c r="G60" s="688"/>
      <c r="H60" s="688"/>
      <c r="I60" s="688"/>
      <c r="J60" s="688"/>
      <c r="K60" s="688"/>
      <c r="L60" s="688"/>
      <c r="M60" s="688"/>
      <c r="N60" s="688"/>
      <c r="O60" s="688"/>
      <c r="P60" s="688"/>
      <c r="Q60" s="688"/>
      <c r="R60" s="688"/>
      <c r="S60" s="688"/>
      <c r="T60" s="688"/>
    </row>
    <row r="61" spans="1:26" ht="18">
      <c r="A61" s="688"/>
      <c r="B61" s="688"/>
      <c r="C61" s="688"/>
      <c r="D61" s="688"/>
      <c r="E61" s="688"/>
      <c r="F61" s="688"/>
      <c r="G61" s="688"/>
      <c r="H61" s="688"/>
      <c r="I61" s="688"/>
      <c r="J61" s="688"/>
      <c r="K61" s="688"/>
      <c r="L61" s="688"/>
      <c r="M61" s="688"/>
      <c r="N61" s="688"/>
      <c r="O61" s="688"/>
      <c r="P61" s="688"/>
      <c r="Q61" s="688"/>
      <c r="R61" s="688"/>
      <c r="S61" s="688"/>
      <c r="T61" s="688"/>
    </row>
    <row r="62" spans="1:26" ht="18">
      <c r="A62" s="688"/>
      <c r="B62" s="688"/>
      <c r="C62" s="688"/>
      <c r="D62" s="688"/>
      <c r="E62" s="688"/>
      <c r="F62" s="688"/>
      <c r="G62" s="688"/>
      <c r="H62" s="688"/>
      <c r="I62" s="688"/>
      <c r="J62" s="688"/>
      <c r="K62" s="688"/>
      <c r="L62" s="688"/>
      <c r="M62" s="688"/>
      <c r="N62" s="688"/>
      <c r="O62" s="688"/>
      <c r="P62" s="688"/>
      <c r="Q62" s="688"/>
      <c r="R62" s="688"/>
      <c r="S62" s="688"/>
      <c r="T62" s="688"/>
    </row>
    <row r="63" spans="1:26" ht="18">
      <c r="A63" s="688"/>
      <c r="B63" s="688"/>
      <c r="C63" s="688"/>
      <c r="D63" s="688"/>
      <c r="E63" s="688"/>
      <c r="F63" s="688"/>
      <c r="G63" s="688"/>
      <c r="H63" s="688"/>
      <c r="I63" s="688"/>
      <c r="J63" s="688"/>
      <c r="K63" s="688"/>
      <c r="L63" s="688"/>
      <c r="M63" s="688"/>
      <c r="N63" s="688"/>
      <c r="O63" s="688"/>
      <c r="P63" s="688"/>
      <c r="Q63" s="688"/>
      <c r="R63" s="688"/>
      <c r="S63" s="688"/>
      <c r="T63" s="688"/>
    </row>
    <row r="64" spans="1:26" ht="18">
      <c r="A64" s="688"/>
      <c r="B64" s="688"/>
      <c r="C64" s="688"/>
      <c r="D64" s="688"/>
      <c r="E64" s="688"/>
      <c r="F64" s="688"/>
      <c r="G64" s="688"/>
      <c r="H64" s="688"/>
      <c r="I64" s="688"/>
      <c r="J64" s="688"/>
      <c r="K64" s="688"/>
      <c r="L64" s="688"/>
      <c r="M64" s="688"/>
      <c r="N64" s="688"/>
      <c r="O64" s="688"/>
      <c r="P64" s="688"/>
      <c r="Q64" s="688"/>
      <c r="R64" s="688"/>
      <c r="S64" s="688"/>
      <c r="T64" s="688"/>
    </row>
    <row r="65" spans="1:26" ht="18">
      <c r="A65" s="688"/>
      <c r="B65" s="688"/>
      <c r="C65" s="688"/>
      <c r="D65" s="688"/>
      <c r="E65" s="688"/>
      <c r="F65" s="688"/>
      <c r="G65" s="688"/>
      <c r="H65" s="688"/>
      <c r="I65" s="688"/>
      <c r="J65" s="688"/>
      <c r="K65" s="688"/>
      <c r="L65" s="688"/>
      <c r="M65" s="688"/>
      <c r="N65" s="688"/>
      <c r="O65" s="688"/>
      <c r="P65" s="688"/>
      <c r="Q65" s="688"/>
      <c r="R65" s="688"/>
      <c r="S65" s="688"/>
      <c r="T65" s="688"/>
    </row>
    <row r="66" spans="1:26" ht="18">
      <c r="A66" s="688"/>
      <c r="B66" s="688"/>
      <c r="C66" s="688"/>
      <c r="D66" s="688"/>
      <c r="E66" s="688"/>
      <c r="F66" s="688"/>
      <c r="G66" s="688"/>
      <c r="H66" s="688"/>
      <c r="I66" s="688"/>
      <c r="J66" s="688"/>
      <c r="K66" s="688"/>
      <c r="L66" s="688"/>
      <c r="M66" s="688"/>
      <c r="N66" s="688"/>
      <c r="O66" s="688"/>
      <c r="P66" s="688"/>
      <c r="Q66" s="688"/>
      <c r="R66" s="688"/>
      <c r="S66" s="688"/>
      <c r="T66" s="688"/>
    </row>
    <row r="67" spans="1:26" ht="18">
      <c r="A67" s="688"/>
      <c r="B67" s="688"/>
      <c r="C67" s="688"/>
      <c r="D67" s="688"/>
      <c r="E67" s="688"/>
      <c r="F67" s="688"/>
      <c r="G67" s="688"/>
      <c r="H67" s="688"/>
      <c r="I67" s="688"/>
      <c r="J67" s="688"/>
      <c r="K67" s="688"/>
      <c r="L67" s="688"/>
      <c r="M67" s="688"/>
      <c r="N67" s="688"/>
      <c r="O67" s="688"/>
      <c r="P67" s="688"/>
      <c r="Q67" s="688"/>
      <c r="R67" s="688"/>
      <c r="S67" s="688"/>
      <c r="T67" s="688"/>
    </row>
    <row r="68" spans="1:26" ht="18">
      <c r="A68" s="688"/>
      <c r="B68" s="688"/>
      <c r="C68" s="688"/>
      <c r="D68" s="688"/>
      <c r="E68" s="688"/>
      <c r="F68" s="688"/>
      <c r="G68" s="688"/>
      <c r="H68" s="688"/>
      <c r="I68" s="688"/>
      <c r="J68" s="688"/>
      <c r="K68" s="688"/>
      <c r="L68" s="688"/>
      <c r="M68" s="688"/>
      <c r="N68" s="688"/>
      <c r="O68" s="688"/>
      <c r="P68" s="688"/>
      <c r="Q68" s="688"/>
      <c r="R68" s="688"/>
      <c r="S68" s="688"/>
      <c r="T68" s="688"/>
    </row>
    <row r="69" spans="1:26" ht="18">
      <c r="A69" s="688"/>
      <c r="B69" s="688"/>
      <c r="C69" s="688"/>
      <c r="D69" s="688"/>
      <c r="E69" s="688"/>
      <c r="F69" s="688"/>
      <c r="G69" s="688"/>
      <c r="H69" s="688"/>
      <c r="I69" s="688"/>
      <c r="J69" s="688"/>
      <c r="K69" s="688"/>
      <c r="L69" s="688"/>
      <c r="M69" s="688"/>
      <c r="N69" s="688"/>
      <c r="O69" s="688"/>
      <c r="P69" s="688"/>
      <c r="Q69" s="688"/>
      <c r="R69" s="688"/>
      <c r="S69" s="688"/>
      <c r="T69" s="688"/>
    </row>
    <row r="70" spans="1:26" ht="18">
      <c r="A70" s="688"/>
      <c r="B70" s="688"/>
      <c r="C70" s="688"/>
      <c r="D70" s="688"/>
      <c r="E70" s="688"/>
      <c r="F70" s="688"/>
      <c r="G70" s="688"/>
      <c r="H70" s="688"/>
      <c r="I70" s="688"/>
      <c r="J70" s="688"/>
      <c r="K70" s="688"/>
      <c r="L70" s="688"/>
      <c r="M70" s="688"/>
      <c r="N70" s="688"/>
      <c r="O70" s="688"/>
      <c r="P70" s="688"/>
      <c r="Q70" s="688"/>
      <c r="R70" s="688"/>
      <c r="S70" s="688"/>
      <c r="T70" s="688"/>
    </row>
    <row r="71" spans="1:26" ht="18">
      <c r="A71" s="688"/>
      <c r="B71" s="688"/>
      <c r="C71" s="688"/>
      <c r="D71" s="688"/>
      <c r="E71" s="688"/>
      <c r="F71" s="688"/>
      <c r="G71" s="688"/>
      <c r="H71" s="688"/>
      <c r="I71" s="688"/>
      <c r="J71" s="688"/>
      <c r="K71" s="688"/>
      <c r="L71" s="688"/>
      <c r="M71" s="688"/>
      <c r="N71" s="688"/>
      <c r="O71" s="688"/>
      <c r="P71" s="688"/>
      <c r="Q71" s="688"/>
      <c r="R71" s="688"/>
      <c r="S71" s="688"/>
      <c r="T71" s="688"/>
    </row>
    <row r="72" spans="1:26" ht="18">
      <c r="A72" s="688"/>
      <c r="B72" s="688"/>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8"/>
    </row>
    <row r="73" spans="1:26" ht="18">
      <c r="A73" s="688"/>
      <c r="B73" s="688"/>
      <c r="C73" s="688"/>
      <c r="D73" s="688"/>
      <c r="E73" s="688"/>
      <c r="F73" s="688"/>
      <c r="G73" s="688"/>
      <c r="H73" s="688"/>
      <c r="I73" s="688"/>
      <c r="J73" s="688"/>
      <c r="K73" s="688"/>
      <c r="L73" s="688"/>
      <c r="M73" s="688"/>
      <c r="N73" s="688"/>
      <c r="O73" s="688"/>
      <c r="P73" s="688"/>
      <c r="Q73" s="688"/>
      <c r="R73" s="688"/>
      <c r="S73" s="688"/>
      <c r="T73" s="688"/>
      <c r="U73" s="688"/>
      <c r="V73" s="688"/>
      <c r="W73" s="688"/>
      <c r="X73" s="688"/>
      <c r="Y73" s="688"/>
      <c r="Z73" s="688"/>
    </row>
    <row r="74" spans="1:26" ht="18">
      <c r="A74" s="688"/>
      <c r="B74" s="688"/>
      <c r="C74" s="688"/>
      <c r="D74" s="688"/>
      <c r="E74" s="688"/>
      <c r="F74" s="688"/>
      <c r="G74" s="688"/>
      <c r="H74" s="688"/>
      <c r="I74" s="688"/>
      <c r="J74" s="688"/>
      <c r="K74" s="688"/>
      <c r="L74" s="688"/>
      <c r="M74" s="688"/>
      <c r="N74" s="688"/>
      <c r="O74" s="688"/>
      <c r="P74" s="688"/>
      <c r="Q74" s="688"/>
      <c r="R74" s="688"/>
      <c r="S74" s="688"/>
      <c r="T74" s="688"/>
      <c r="U74" s="688"/>
      <c r="V74" s="688"/>
      <c r="W74" s="688"/>
      <c r="X74" s="688"/>
      <c r="Y74" s="688"/>
      <c r="Z74" s="688"/>
    </row>
    <row r="75" spans="1:26" ht="18">
      <c r="A75" s="688"/>
      <c r="B75" s="688"/>
      <c r="C75" s="688"/>
      <c r="D75" s="688"/>
      <c r="E75" s="688"/>
      <c r="F75" s="688"/>
      <c r="G75" s="688"/>
      <c r="H75" s="688"/>
      <c r="I75" s="688"/>
      <c r="J75" s="688"/>
      <c r="K75" s="688"/>
      <c r="L75" s="688"/>
      <c r="M75" s="688"/>
      <c r="N75" s="688"/>
      <c r="O75" s="688"/>
      <c r="P75" s="688"/>
      <c r="Q75" s="688"/>
      <c r="R75" s="688"/>
      <c r="S75" s="688"/>
      <c r="T75" s="688"/>
      <c r="U75" s="688"/>
      <c r="V75" s="688"/>
      <c r="W75" s="688"/>
      <c r="X75" s="688"/>
      <c r="Y75" s="688"/>
      <c r="Z75" s="688"/>
    </row>
    <row r="76" spans="1:26" ht="18">
      <c r="A76" s="688"/>
      <c r="B76" s="688"/>
      <c r="C76" s="688"/>
      <c r="D76" s="688"/>
      <c r="E76" s="688"/>
      <c r="F76" s="688"/>
      <c r="G76" s="688"/>
      <c r="H76" s="688"/>
      <c r="I76" s="688"/>
      <c r="J76" s="688"/>
      <c r="K76" s="688"/>
      <c r="L76" s="688"/>
      <c r="M76" s="688"/>
      <c r="N76" s="688"/>
      <c r="O76" s="688"/>
      <c r="P76" s="688"/>
      <c r="Q76" s="688"/>
      <c r="R76" s="688"/>
      <c r="S76" s="688"/>
      <c r="T76" s="688"/>
      <c r="U76" s="688"/>
      <c r="V76" s="688"/>
      <c r="W76" s="688"/>
      <c r="X76" s="688"/>
      <c r="Y76" s="688"/>
      <c r="Z76" s="688"/>
    </row>
    <row r="77" spans="1:26" ht="18">
      <c r="A77" s="688"/>
      <c r="B77" s="688"/>
      <c r="C77" s="688"/>
      <c r="D77" s="688"/>
      <c r="E77" s="688"/>
      <c r="F77" s="688"/>
      <c r="G77" s="688"/>
      <c r="H77" s="688"/>
      <c r="I77" s="688"/>
      <c r="J77" s="688"/>
      <c r="K77" s="688"/>
      <c r="L77" s="688"/>
      <c r="M77" s="688"/>
      <c r="N77" s="688"/>
      <c r="O77" s="688"/>
      <c r="P77" s="688"/>
      <c r="Q77" s="688"/>
      <c r="R77" s="688"/>
      <c r="S77" s="688"/>
      <c r="T77" s="688"/>
      <c r="U77" s="688"/>
      <c r="V77" s="688"/>
      <c r="W77" s="688"/>
      <c r="X77" s="688"/>
      <c r="Y77" s="688"/>
      <c r="Z77" s="688"/>
    </row>
    <row r="78" spans="1:26" ht="18">
      <c r="A78" s="688"/>
      <c r="B78" s="688"/>
      <c r="C78" s="688"/>
      <c r="D78" s="688"/>
      <c r="E78" s="688"/>
      <c r="F78" s="688"/>
      <c r="G78" s="688"/>
      <c r="H78" s="688"/>
      <c r="I78" s="688"/>
      <c r="J78" s="688"/>
      <c r="K78" s="688"/>
      <c r="L78" s="688"/>
      <c r="M78" s="688"/>
      <c r="N78" s="688"/>
      <c r="O78" s="688"/>
      <c r="P78" s="688"/>
      <c r="Q78" s="688"/>
      <c r="R78" s="688"/>
      <c r="S78" s="688"/>
      <c r="T78" s="688"/>
      <c r="U78" s="688"/>
      <c r="V78" s="688"/>
      <c r="W78" s="688"/>
      <c r="X78" s="688"/>
      <c r="Y78" s="688"/>
      <c r="Z78" s="688"/>
    </row>
    <row r="79" spans="1:26" ht="18">
      <c r="A79" s="688"/>
      <c r="B79" s="688"/>
      <c r="C79" s="688"/>
      <c r="D79" s="688"/>
      <c r="E79" s="688"/>
      <c r="F79" s="688"/>
      <c r="G79" s="688"/>
      <c r="H79" s="688"/>
      <c r="I79" s="688"/>
      <c r="J79" s="688"/>
      <c r="K79" s="688"/>
      <c r="L79" s="688"/>
      <c r="M79" s="688"/>
      <c r="N79" s="688"/>
      <c r="O79" s="688"/>
      <c r="P79" s="688"/>
      <c r="Q79" s="688"/>
      <c r="R79" s="688"/>
      <c r="S79" s="688"/>
      <c r="T79" s="688"/>
      <c r="U79" s="688"/>
      <c r="V79" s="688"/>
      <c r="W79" s="688"/>
      <c r="X79" s="688"/>
      <c r="Y79" s="688"/>
      <c r="Z79" s="688"/>
    </row>
    <row r="80" spans="1:26" ht="18">
      <c r="A80" s="688"/>
      <c r="B80" s="688"/>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88"/>
    </row>
    <row r="81" spans="1:26" ht="18">
      <c r="A81" s="688"/>
      <c r="B81" s="688"/>
      <c r="C81" s="688"/>
      <c r="D81" s="688"/>
      <c r="E81" s="688"/>
      <c r="F81" s="688"/>
      <c r="G81" s="688"/>
      <c r="H81" s="688"/>
      <c r="I81" s="688"/>
      <c r="J81" s="688"/>
      <c r="K81" s="688"/>
      <c r="L81" s="688"/>
      <c r="M81" s="688"/>
      <c r="N81" s="688"/>
      <c r="O81" s="688"/>
      <c r="P81" s="688"/>
      <c r="Q81" s="688"/>
      <c r="R81" s="688"/>
      <c r="S81" s="688"/>
      <c r="T81" s="688"/>
      <c r="U81" s="688"/>
      <c r="V81" s="688"/>
      <c r="W81" s="688"/>
      <c r="X81" s="688"/>
      <c r="Y81" s="688"/>
      <c r="Z81" s="688"/>
    </row>
    <row r="82" spans="1:26" ht="18">
      <c r="A82" s="688"/>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88"/>
      <c r="Z82" s="688"/>
    </row>
    <row r="83" spans="1:26" ht="18">
      <c r="A83" s="688"/>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row>
    <row r="84" spans="1:26" ht="18">
      <c r="A84" s="688"/>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row>
    <row r="85" spans="1:26" ht="18">
      <c r="A85" s="688"/>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row>
    <row r="86" spans="1:26" ht="18">
      <c r="A86" s="688"/>
      <c r="B86" s="688"/>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88"/>
    </row>
    <row r="87" spans="1:26" ht="18">
      <c r="A87" s="688"/>
      <c r="B87" s="688"/>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88"/>
    </row>
    <row r="88" spans="1:26" ht="18">
      <c r="A88" s="688"/>
      <c r="B88" s="688"/>
      <c r="C88" s="688"/>
      <c r="D88" s="688"/>
      <c r="E88" s="688"/>
      <c r="F88" s="688"/>
      <c r="G88" s="688"/>
      <c r="H88" s="688"/>
      <c r="I88" s="688"/>
      <c r="J88" s="688"/>
      <c r="K88" s="688"/>
      <c r="L88" s="688"/>
      <c r="M88" s="688"/>
      <c r="N88" s="688"/>
      <c r="O88" s="688"/>
      <c r="P88" s="688"/>
      <c r="Q88" s="688"/>
      <c r="R88" s="688"/>
      <c r="S88" s="688"/>
      <c r="T88" s="688"/>
      <c r="U88" s="688"/>
      <c r="V88" s="688"/>
      <c r="W88" s="688"/>
      <c r="X88" s="688"/>
      <c r="Y88" s="688"/>
      <c r="Z88" s="688"/>
    </row>
    <row r="89" spans="1:26" ht="18">
      <c r="A89" s="688"/>
      <c r="B89" s="688"/>
      <c r="C89" s="688"/>
      <c r="D89" s="688"/>
      <c r="E89" s="688"/>
      <c r="F89" s="688"/>
      <c r="G89" s="688"/>
      <c r="H89" s="688"/>
      <c r="I89" s="688"/>
      <c r="J89" s="688"/>
      <c r="K89" s="688"/>
      <c r="L89" s="688"/>
      <c r="M89" s="688"/>
      <c r="N89" s="688"/>
      <c r="O89" s="688"/>
      <c r="P89" s="688"/>
      <c r="Q89" s="688"/>
      <c r="R89" s="688"/>
      <c r="S89" s="688"/>
      <c r="T89" s="688"/>
      <c r="U89" s="688"/>
      <c r="V89" s="688"/>
      <c r="W89" s="688"/>
      <c r="X89" s="688"/>
      <c r="Y89" s="688"/>
      <c r="Z89" s="688"/>
    </row>
    <row r="90" spans="1:26" ht="18">
      <c r="A90" s="688"/>
      <c r="B90" s="688"/>
      <c r="C90" s="688"/>
      <c r="D90" s="688"/>
      <c r="E90" s="688"/>
      <c r="F90" s="688"/>
      <c r="G90" s="688"/>
      <c r="H90" s="688"/>
      <c r="I90" s="688"/>
      <c r="J90" s="688"/>
      <c r="K90" s="688"/>
      <c r="L90" s="688"/>
      <c r="M90" s="688"/>
      <c r="N90" s="688"/>
      <c r="O90" s="688"/>
      <c r="P90" s="688"/>
      <c r="Q90" s="688"/>
      <c r="R90" s="688"/>
      <c r="S90" s="688"/>
      <c r="T90" s="688"/>
      <c r="U90" s="688"/>
      <c r="V90" s="688"/>
      <c r="W90" s="688"/>
      <c r="X90" s="688"/>
      <c r="Y90" s="688"/>
      <c r="Z90" s="688"/>
    </row>
    <row r="91" spans="1:26" ht="18">
      <c r="A91" s="688"/>
      <c r="B91" s="688"/>
      <c r="C91" s="688"/>
      <c r="D91" s="688"/>
      <c r="E91" s="688"/>
      <c r="F91" s="688"/>
      <c r="G91" s="688"/>
      <c r="H91" s="688"/>
      <c r="I91" s="688"/>
      <c r="J91" s="688"/>
      <c r="K91" s="688"/>
      <c r="L91" s="688"/>
      <c r="M91" s="688"/>
      <c r="N91" s="688"/>
      <c r="O91" s="688"/>
      <c r="P91" s="688"/>
      <c r="Q91" s="688"/>
      <c r="R91" s="688"/>
      <c r="S91" s="688"/>
      <c r="T91" s="688"/>
      <c r="U91" s="688"/>
      <c r="V91" s="688"/>
      <c r="W91" s="688"/>
      <c r="X91" s="688"/>
      <c r="Y91" s="688"/>
      <c r="Z91" s="688"/>
    </row>
    <row r="92" spans="1:26" ht="18">
      <c r="A92" s="688"/>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row>
    <row r="93" spans="1:26" ht="18">
      <c r="A93" s="688"/>
      <c r="B93" s="688"/>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88"/>
    </row>
    <row r="94" spans="1:26" ht="18">
      <c r="A94" s="688"/>
      <c r="B94" s="688"/>
      <c r="C94" s="688"/>
      <c r="D94" s="688"/>
      <c r="E94" s="688"/>
      <c r="F94" s="688"/>
      <c r="G94" s="688"/>
      <c r="H94" s="688"/>
      <c r="I94" s="688"/>
      <c r="J94" s="688"/>
      <c r="K94" s="688"/>
      <c r="L94" s="688"/>
      <c r="M94" s="688"/>
      <c r="N94" s="688"/>
      <c r="O94" s="688"/>
      <c r="P94" s="688"/>
      <c r="Q94" s="688"/>
      <c r="R94" s="688"/>
      <c r="S94" s="688"/>
      <c r="T94" s="688"/>
      <c r="U94" s="688"/>
      <c r="V94" s="688"/>
      <c r="W94" s="688"/>
      <c r="X94" s="688"/>
      <c r="Y94" s="688"/>
      <c r="Z94" s="688"/>
    </row>
    <row r="95" spans="1:26" ht="18">
      <c r="A95" s="688"/>
      <c r="B95" s="688"/>
      <c r="C95" s="688"/>
      <c r="D95" s="688"/>
      <c r="E95" s="688"/>
      <c r="F95" s="688"/>
      <c r="G95" s="688"/>
      <c r="H95" s="688"/>
      <c r="I95" s="688"/>
      <c r="J95" s="688"/>
      <c r="K95" s="688"/>
      <c r="L95" s="688"/>
      <c r="M95" s="688"/>
      <c r="N95" s="688"/>
      <c r="O95" s="688"/>
      <c r="P95" s="688"/>
      <c r="Q95" s="688"/>
      <c r="R95" s="688"/>
      <c r="S95" s="688"/>
      <c r="T95" s="688"/>
      <c r="U95" s="688"/>
      <c r="V95" s="688"/>
      <c r="W95" s="688"/>
      <c r="X95" s="688"/>
      <c r="Y95" s="688"/>
      <c r="Z95" s="688"/>
    </row>
    <row r="96" spans="1:26" ht="18">
      <c r="A96" s="688"/>
      <c r="B96" s="688"/>
      <c r="C96" s="688"/>
      <c r="D96" s="688"/>
      <c r="E96" s="688"/>
      <c r="F96" s="688"/>
      <c r="G96" s="688"/>
      <c r="H96" s="688"/>
      <c r="I96" s="688"/>
      <c r="J96" s="688"/>
      <c r="K96" s="688"/>
      <c r="L96" s="688"/>
      <c r="M96" s="688"/>
      <c r="N96" s="688"/>
      <c r="O96" s="688"/>
      <c r="P96" s="688"/>
      <c r="Q96" s="688"/>
      <c r="R96" s="688"/>
      <c r="S96" s="688"/>
      <c r="T96" s="688"/>
      <c r="U96" s="688"/>
      <c r="V96" s="688"/>
      <c r="W96" s="688"/>
      <c r="X96" s="688"/>
      <c r="Y96" s="688"/>
      <c r="Z96" s="688"/>
    </row>
    <row r="97" spans="1:26" ht="18">
      <c r="A97" s="688"/>
      <c r="B97" s="688"/>
      <c r="C97" s="688"/>
      <c r="D97" s="688"/>
      <c r="E97" s="688"/>
      <c r="F97" s="688"/>
      <c r="G97" s="688"/>
      <c r="H97" s="688"/>
      <c r="I97" s="688"/>
      <c r="J97" s="688"/>
      <c r="K97" s="688"/>
      <c r="L97" s="688"/>
      <c r="M97" s="688"/>
      <c r="N97" s="688"/>
      <c r="O97" s="688"/>
      <c r="P97" s="688"/>
      <c r="Q97" s="688"/>
      <c r="R97" s="688"/>
      <c r="S97" s="688"/>
      <c r="T97" s="688"/>
      <c r="U97" s="688"/>
      <c r="V97" s="688"/>
      <c r="W97" s="688"/>
      <c r="X97" s="688"/>
      <c r="Y97" s="688"/>
      <c r="Z97" s="688"/>
    </row>
    <row r="98" spans="1:26" ht="18">
      <c r="A98" s="688"/>
      <c r="B98" s="688"/>
      <c r="C98" s="688"/>
      <c r="D98" s="688"/>
      <c r="E98" s="688"/>
      <c r="F98" s="688"/>
      <c r="G98" s="688"/>
      <c r="H98" s="688"/>
      <c r="I98" s="688"/>
      <c r="J98" s="688"/>
      <c r="K98" s="688"/>
      <c r="L98" s="688"/>
      <c r="M98" s="688"/>
      <c r="N98" s="688"/>
      <c r="O98" s="688"/>
      <c r="P98" s="688"/>
      <c r="Q98" s="688"/>
      <c r="R98" s="688"/>
      <c r="S98" s="688"/>
      <c r="T98" s="688"/>
      <c r="U98" s="688"/>
      <c r="V98" s="688"/>
      <c r="W98" s="688"/>
      <c r="X98" s="688"/>
      <c r="Y98" s="688"/>
      <c r="Z98" s="688"/>
    </row>
    <row r="99" spans="1:26" ht="18">
      <c r="A99" s="688"/>
      <c r="B99" s="688"/>
      <c r="C99" s="688"/>
      <c r="D99" s="688"/>
      <c r="E99" s="688"/>
      <c r="F99" s="688"/>
      <c r="G99" s="688"/>
      <c r="H99" s="688"/>
      <c r="I99" s="688"/>
      <c r="J99" s="688"/>
      <c r="K99" s="688"/>
      <c r="L99" s="688"/>
      <c r="M99" s="688"/>
      <c r="N99" s="688"/>
      <c r="O99" s="688"/>
      <c r="P99" s="688"/>
      <c r="Q99" s="688"/>
      <c r="R99" s="688"/>
      <c r="S99" s="688"/>
      <c r="T99" s="688"/>
      <c r="U99" s="688"/>
      <c r="V99" s="688"/>
      <c r="W99" s="688"/>
      <c r="X99" s="688"/>
      <c r="Y99" s="688"/>
      <c r="Z99" s="688"/>
    </row>
    <row r="100" spans="1:26" ht="18">
      <c r="A100" s="688"/>
      <c r="B100" s="688"/>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8"/>
      <c r="Y100" s="688"/>
      <c r="Z100" s="688"/>
    </row>
    <row r="101" spans="1:26" ht="18">
      <c r="A101" s="688"/>
      <c r="B101" s="688"/>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8"/>
      <c r="Y101" s="688"/>
      <c r="Z101" s="688"/>
    </row>
    <row r="102" spans="1:26" ht="18">
      <c r="A102" s="688"/>
      <c r="B102" s="688"/>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row>
    <row r="103" spans="1:26" ht="18">
      <c r="A103" s="688"/>
      <c r="B103" s="688"/>
      <c r="C103" s="688"/>
      <c r="D103" s="688"/>
      <c r="E103" s="688"/>
      <c r="F103" s="688"/>
      <c r="G103" s="688"/>
      <c r="H103" s="688"/>
      <c r="I103" s="688"/>
      <c r="J103" s="688"/>
      <c r="K103" s="688"/>
      <c r="L103" s="688"/>
      <c r="M103" s="688"/>
      <c r="N103" s="688"/>
      <c r="O103" s="688"/>
      <c r="P103" s="688"/>
      <c r="Q103" s="688"/>
      <c r="R103" s="688"/>
      <c r="S103" s="688"/>
      <c r="T103" s="688"/>
      <c r="U103" s="688"/>
      <c r="V103" s="688"/>
      <c r="W103" s="688"/>
      <c r="X103" s="688"/>
      <c r="Y103" s="688"/>
      <c r="Z103" s="688"/>
    </row>
    <row r="104" spans="1:26" ht="18">
      <c r="A104" s="688"/>
      <c r="B104" s="688"/>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row>
    <row r="105" spans="1:26" ht="18">
      <c r="A105" s="688"/>
      <c r="B105" s="688"/>
      <c r="C105" s="688"/>
      <c r="D105" s="688"/>
      <c r="E105" s="688"/>
      <c r="F105" s="688"/>
      <c r="G105" s="688"/>
      <c r="H105" s="688"/>
      <c r="I105" s="688"/>
      <c r="J105" s="688"/>
      <c r="K105" s="688"/>
      <c r="L105" s="688"/>
      <c r="M105" s="688"/>
      <c r="N105" s="688"/>
      <c r="O105" s="688"/>
      <c r="P105" s="688"/>
      <c r="Q105" s="688"/>
      <c r="R105" s="688"/>
      <c r="S105" s="688"/>
      <c r="T105" s="688"/>
      <c r="U105" s="688"/>
      <c r="V105" s="688"/>
      <c r="W105" s="688"/>
      <c r="X105" s="688"/>
      <c r="Y105" s="688"/>
      <c r="Z105" s="688"/>
    </row>
    <row r="106" spans="1:26" ht="18">
      <c r="A106" s="688"/>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row>
    <row r="107" spans="1:26" ht="18">
      <c r="A107" s="688"/>
      <c r="B107" s="688"/>
      <c r="C107" s="688"/>
      <c r="D107" s="688"/>
      <c r="E107" s="688"/>
      <c r="F107" s="688"/>
      <c r="G107" s="688"/>
      <c r="H107" s="688"/>
      <c r="I107" s="688"/>
      <c r="J107" s="688"/>
      <c r="K107" s="688"/>
      <c r="L107" s="688"/>
      <c r="M107" s="688"/>
      <c r="N107" s="688"/>
      <c r="O107" s="688"/>
      <c r="P107" s="688"/>
      <c r="Q107" s="688"/>
      <c r="R107" s="688"/>
      <c r="S107" s="688"/>
      <c r="T107" s="688"/>
      <c r="U107" s="688"/>
      <c r="V107" s="688"/>
      <c r="W107" s="688"/>
      <c r="X107" s="688"/>
      <c r="Y107" s="688"/>
      <c r="Z107" s="688"/>
    </row>
    <row r="108" spans="1:26" ht="18">
      <c r="A108" s="688"/>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8"/>
      <c r="Y108" s="688"/>
      <c r="Z108" s="688"/>
    </row>
    <row r="109" spans="1:26" ht="18">
      <c r="A109" s="688"/>
      <c r="B109" s="688"/>
      <c r="C109" s="688"/>
      <c r="D109" s="688"/>
      <c r="E109" s="688"/>
      <c r="F109" s="688"/>
      <c r="G109" s="688"/>
      <c r="H109" s="688"/>
      <c r="I109" s="688"/>
      <c r="J109" s="688"/>
      <c r="K109" s="688"/>
      <c r="L109" s="688"/>
      <c r="M109" s="688"/>
      <c r="N109" s="688"/>
      <c r="O109" s="688"/>
      <c r="P109" s="688"/>
      <c r="Q109" s="688"/>
      <c r="R109" s="688"/>
      <c r="S109" s="688"/>
      <c r="T109" s="688"/>
      <c r="U109" s="688"/>
      <c r="V109" s="688"/>
      <c r="W109" s="688"/>
      <c r="X109" s="688"/>
      <c r="Y109" s="688"/>
      <c r="Z109" s="688"/>
    </row>
    <row r="110" spans="1:26" ht="18">
      <c r="A110" s="688"/>
      <c r="B110" s="688"/>
      <c r="C110" s="688"/>
      <c r="D110" s="688"/>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row>
    <row r="111" spans="1:26" ht="18">
      <c r="A111" s="688"/>
      <c r="B111" s="688"/>
      <c r="C111" s="688"/>
      <c r="D111" s="688"/>
      <c r="E111" s="688"/>
      <c r="F111" s="688"/>
      <c r="G111" s="688"/>
      <c r="H111" s="688"/>
      <c r="I111" s="688"/>
      <c r="J111" s="688"/>
      <c r="K111" s="688"/>
      <c r="L111" s="688"/>
      <c r="M111" s="688"/>
      <c r="N111" s="688"/>
      <c r="O111" s="688"/>
      <c r="P111" s="688"/>
      <c r="Q111" s="688"/>
      <c r="R111" s="688"/>
      <c r="S111" s="688"/>
      <c r="T111" s="688"/>
      <c r="U111" s="688"/>
      <c r="V111" s="688"/>
      <c r="W111" s="688"/>
      <c r="X111" s="688"/>
      <c r="Y111" s="688"/>
      <c r="Z111" s="688"/>
    </row>
    <row r="112" spans="1:26" ht="18">
      <c r="A112" s="688"/>
      <c r="B112" s="688"/>
      <c r="C112" s="688"/>
      <c r="D112" s="688"/>
      <c r="E112" s="688"/>
      <c r="F112" s="688"/>
      <c r="G112" s="688"/>
      <c r="H112" s="688"/>
      <c r="I112" s="688"/>
      <c r="J112" s="688"/>
      <c r="K112" s="688"/>
      <c r="L112" s="688"/>
      <c r="M112" s="688"/>
      <c r="N112" s="688"/>
      <c r="O112" s="688"/>
      <c r="P112" s="688"/>
      <c r="Q112" s="688"/>
      <c r="R112" s="688"/>
      <c r="S112" s="688"/>
      <c r="T112" s="688"/>
      <c r="U112" s="688"/>
      <c r="V112" s="688"/>
      <c r="W112" s="688"/>
      <c r="X112" s="688"/>
      <c r="Y112" s="688"/>
      <c r="Z112" s="688"/>
    </row>
    <row r="113" spans="1:26" ht="18">
      <c r="A113" s="688"/>
      <c r="B113" s="688"/>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row>
    <row r="114" spans="1:26" ht="18">
      <c r="A114" s="688"/>
      <c r="B114" s="688"/>
      <c r="C114" s="688"/>
      <c r="D114" s="688"/>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row>
    <row r="115" spans="1:26" ht="18">
      <c r="A115" s="688"/>
      <c r="B115" s="688"/>
      <c r="C115" s="688"/>
      <c r="D115" s="688"/>
      <c r="E115" s="688"/>
      <c r="F115" s="688"/>
      <c r="G115" s="688"/>
      <c r="H115" s="688"/>
      <c r="I115" s="688"/>
      <c r="J115" s="688"/>
      <c r="K115" s="688"/>
      <c r="L115" s="688"/>
      <c r="M115" s="688"/>
      <c r="N115" s="688"/>
      <c r="O115" s="688"/>
      <c r="P115" s="688"/>
      <c r="Q115" s="688"/>
      <c r="R115" s="688"/>
      <c r="S115" s="688"/>
      <c r="T115" s="688"/>
      <c r="U115" s="688"/>
      <c r="V115" s="688"/>
      <c r="W115" s="688"/>
      <c r="X115" s="688"/>
      <c r="Y115" s="688"/>
      <c r="Z115" s="688"/>
    </row>
    <row r="116" spans="1:26" ht="18">
      <c r="A116" s="688"/>
      <c r="B116" s="688"/>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8"/>
      <c r="Y116" s="688"/>
      <c r="Z116" s="688"/>
    </row>
    <row r="117" spans="1:26" ht="18">
      <c r="A117" s="688"/>
      <c r="B117" s="688"/>
      <c r="C117" s="688"/>
      <c r="D117" s="688"/>
      <c r="E117" s="688"/>
      <c r="F117" s="688"/>
      <c r="G117" s="688"/>
      <c r="H117" s="688"/>
      <c r="I117" s="688"/>
      <c r="J117" s="688"/>
      <c r="K117" s="688"/>
      <c r="L117" s="688"/>
      <c r="M117" s="688"/>
      <c r="N117" s="688"/>
      <c r="O117" s="688"/>
      <c r="P117" s="688"/>
      <c r="Q117" s="688"/>
      <c r="R117" s="688"/>
      <c r="S117" s="688"/>
      <c r="T117" s="688"/>
      <c r="U117" s="688"/>
      <c r="V117" s="688"/>
      <c r="W117" s="688"/>
      <c r="X117" s="688"/>
      <c r="Y117" s="688"/>
      <c r="Z117" s="688"/>
    </row>
    <row r="118" spans="1:26" ht="18">
      <c r="A118" s="688"/>
      <c r="B118" s="688"/>
      <c r="C118" s="688"/>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row>
    <row r="119" spans="1:26" ht="18">
      <c r="A119" s="688"/>
      <c r="B119" s="688"/>
      <c r="C119" s="688"/>
      <c r="D119" s="688"/>
      <c r="E119" s="688"/>
      <c r="F119" s="688"/>
      <c r="G119" s="688"/>
      <c r="H119" s="688"/>
      <c r="I119" s="688"/>
      <c r="J119" s="688"/>
      <c r="K119" s="688"/>
      <c r="L119" s="688"/>
      <c r="M119" s="688"/>
      <c r="N119" s="688"/>
      <c r="O119" s="688"/>
      <c r="P119" s="688"/>
      <c r="Q119" s="688"/>
      <c r="R119" s="688"/>
      <c r="S119" s="688"/>
      <c r="T119" s="688"/>
      <c r="U119" s="688"/>
      <c r="V119" s="688"/>
      <c r="W119" s="688"/>
      <c r="X119" s="688"/>
      <c r="Y119" s="688"/>
      <c r="Z119" s="688"/>
    </row>
    <row r="120" spans="1:26" ht="18">
      <c r="A120" s="688"/>
      <c r="B120" s="688"/>
      <c r="C120" s="688"/>
      <c r="D120" s="688"/>
      <c r="E120" s="688"/>
      <c r="F120" s="688"/>
      <c r="G120" s="688"/>
      <c r="H120" s="688"/>
      <c r="I120" s="688"/>
      <c r="J120" s="688"/>
      <c r="K120" s="688"/>
      <c r="L120" s="688"/>
      <c r="M120" s="688"/>
      <c r="N120" s="688"/>
      <c r="O120" s="688"/>
      <c r="P120" s="688"/>
      <c r="Q120" s="688"/>
      <c r="R120" s="688"/>
      <c r="S120" s="688"/>
      <c r="T120" s="688"/>
      <c r="U120" s="688"/>
      <c r="V120" s="688"/>
      <c r="W120" s="688"/>
      <c r="X120" s="688"/>
      <c r="Y120" s="688"/>
      <c r="Z120" s="688"/>
    </row>
    <row r="121" spans="1:26" ht="18">
      <c r="A121" s="688"/>
      <c r="B121" s="688"/>
      <c r="C121" s="688"/>
      <c r="D121" s="688"/>
      <c r="E121" s="688"/>
      <c r="F121" s="688"/>
      <c r="G121" s="688"/>
      <c r="H121" s="688"/>
      <c r="I121" s="688"/>
      <c r="J121" s="688"/>
      <c r="K121" s="688"/>
      <c r="L121" s="688"/>
      <c r="M121" s="688"/>
      <c r="N121" s="688"/>
      <c r="O121" s="688"/>
      <c r="P121" s="688"/>
      <c r="Q121" s="688"/>
      <c r="R121" s="688"/>
      <c r="S121" s="688"/>
      <c r="T121" s="688"/>
      <c r="U121" s="688"/>
      <c r="V121" s="688"/>
      <c r="W121" s="688"/>
      <c r="X121" s="688"/>
      <c r="Y121" s="688"/>
      <c r="Z121" s="688"/>
    </row>
    <row r="122" spans="1:26" ht="18">
      <c r="A122" s="688"/>
      <c r="B122" s="688"/>
      <c r="C122" s="688"/>
      <c r="D122" s="688"/>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row>
    <row r="123" spans="1:26" ht="18">
      <c r="A123" s="688"/>
      <c r="B123" s="688"/>
      <c r="C123" s="688"/>
      <c r="D123" s="688"/>
      <c r="E123" s="688"/>
      <c r="F123" s="688"/>
      <c r="G123" s="688"/>
      <c r="H123" s="688"/>
      <c r="I123" s="688"/>
      <c r="J123" s="688"/>
      <c r="K123" s="688"/>
      <c r="L123" s="688"/>
      <c r="M123" s="688"/>
      <c r="N123" s="688"/>
      <c r="O123" s="688"/>
      <c r="P123" s="688"/>
      <c r="Q123" s="688"/>
      <c r="R123" s="688"/>
      <c r="S123" s="688"/>
      <c r="T123" s="688"/>
      <c r="U123" s="688"/>
      <c r="V123" s="688"/>
      <c r="W123" s="688"/>
      <c r="X123" s="688"/>
      <c r="Y123" s="688"/>
      <c r="Z123" s="688"/>
    </row>
    <row r="124" spans="1:26" ht="18">
      <c r="A124" s="688"/>
      <c r="B124" s="688"/>
      <c r="C124" s="688"/>
      <c r="D124" s="688"/>
      <c r="E124" s="688"/>
      <c r="F124" s="688"/>
      <c r="G124" s="688"/>
      <c r="H124" s="688"/>
      <c r="I124" s="688"/>
      <c r="J124" s="688"/>
      <c r="K124" s="688"/>
      <c r="L124" s="688"/>
      <c r="M124" s="688"/>
      <c r="N124" s="688"/>
      <c r="O124" s="688"/>
      <c r="P124" s="688"/>
      <c r="Q124" s="688"/>
      <c r="R124" s="688"/>
      <c r="S124" s="688"/>
      <c r="T124" s="688"/>
      <c r="U124" s="688"/>
      <c r="V124" s="688"/>
      <c r="W124" s="688"/>
      <c r="X124" s="688"/>
      <c r="Y124" s="688"/>
      <c r="Z124" s="688"/>
    </row>
    <row r="125" spans="1:26" ht="18">
      <c r="A125" s="688"/>
      <c r="B125" s="688"/>
      <c r="C125" s="688"/>
      <c r="D125" s="688"/>
      <c r="E125" s="688"/>
      <c r="F125" s="688"/>
      <c r="G125" s="688"/>
      <c r="H125" s="688"/>
      <c r="I125" s="688"/>
      <c r="J125" s="688"/>
      <c r="K125" s="688"/>
      <c r="L125" s="688"/>
      <c r="M125" s="688"/>
      <c r="N125" s="688"/>
      <c r="O125" s="688"/>
      <c r="P125" s="688"/>
      <c r="Q125" s="688"/>
      <c r="R125" s="688"/>
      <c r="S125" s="688"/>
      <c r="T125" s="688"/>
      <c r="U125" s="688"/>
      <c r="V125" s="688"/>
      <c r="W125" s="688"/>
      <c r="X125" s="688"/>
      <c r="Y125" s="688"/>
      <c r="Z125" s="688"/>
    </row>
    <row r="126" spans="1:26" ht="18">
      <c r="A126" s="688"/>
      <c r="B126" s="688"/>
      <c r="C126" s="688"/>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row>
    <row r="127" spans="1:26" ht="18">
      <c r="A127" s="688"/>
      <c r="B127" s="688"/>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688"/>
      <c r="Y127" s="688"/>
      <c r="Z127" s="688"/>
    </row>
    <row r="128" spans="1:26" ht="18">
      <c r="A128" s="688"/>
      <c r="B128" s="688"/>
      <c r="C128" s="688"/>
      <c r="D128" s="688"/>
      <c r="E128" s="688"/>
      <c r="F128" s="688"/>
      <c r="G128" s="688"/>
      <c r="H128" s="688"/>
      <c r="I128" s="688"/>
      <c r="J128" s="688"/>
      <c r="K128" s="688"/>
      <c r="L128" s="688"/>
      <c r="M128" s="688"/>
      <c r="N128" s="688"/>
      <c r="O128" s="688"/>
      <c r="P128" s="688"/>
      <c r="Q128" s="688"/>
      <c r="R128" s="688"/>
      <c r="S128" s="688"/>
      <c r="T128" s="688"/>
      <c r="U128" s="688"/>
      <c r="V128" s="688"/>
      <c r="W128" s="688"/>
      <c r="X128" s="688"/>
      <c r="Y128" s="688"/>
      <c r="Z128" s="688"/>
    </row>
    <row r="129" spans="1:26" ht="18">
      <c r="A129" s="688"/>
      <c r="B129" s="688"/>
      <c r="C129" s="688"/>
      <c r="D129" s="688"/>
      <c r="E129" s="688"/>
      <c r="F129" s="688"/>
      <c r="G129" s="688"/>
      <c r="H129" s="688"/>
      <c r="I129" s="688"/>
      <c r="J129" s="688"/>
      <c r="K129" s="688"/>
      <c r="L129" s="688"/>
      <c r="M129" s="688"/>
      <c r="N129" s="688"/>
      <c r="O129" s="688"/>
      <c r="P129" s="688"/>
      <c r="Q129" s="688"/>
      <c r="R129" s="688"/>
      <c r="S129" s="688"/>
      <c r="T129" s="688"/>
      <c r="U129" s="688"/>
      <c r="V129" s="688"/>
      <c r="W129" s="688"/>
      <c r="X129" s="688"/>
      <c r="Y129" s="688"/>
      <c r="Z129" s="688"/>
    </row>
    <row r="130" spans="1:26" ht="18">
      <c r="A130" s="688"/>
      <c r="B130" s="688"/>
      <c r="C130" s="688"/>
      <c r="D130" s="688"/>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row>
    <row r="131" spans="1:26" ht="18">
      <c r="A131" s="688"/>
      <c r="B131" s="688"/>
      <c r="C131" s="688"/>
      <c r="D131" s="688"/>
      <c r="E131" s="688"/>
      <c r="F131" s="688"/>
      <c r="G131" s="688"/>
      <c r="H131" s="688"/>
      <c r="I131" s="688"/>
      <c r="J131" s="688"/>
      <c r="K131" s="688"/>
      <c r="L131" s="688"/>
      <c r="M131" s="688"/>
      <c r="N131" s="688"/>
      <c r="O131" s="688"/>
      <c r="P131" s="688"/>
      <c r="Q131" s="688"/>
      <c r="R131" s="688"/>
      <c r="S131" s="688"/>
      <c r="T131" s="688"/>
      <c r="U131" s="688"/>
      <c r="V131" s="688"/>
      <c r="W131" s="688"/>
      <c r="X131" s="688"/>
      <c r="Y131" s="688"/>
      <c r="Z131" s="688"/>
    </row>
    <row r="132" spans="1:26" ht="18">
      <c r="A132" s="688"/>
      <c r="B132" s="688"/>
      <c r="C132" s="688"/>
      <c r="D132" s="688"/>
      <c r="E132" s="688"/>
      <c r="F132" s="688"/>
      <c r="G132" s="688"/>
      <c r="H132" s="688"/>
      <c r="I132" s="688"/>
      <c r="J132" s="688"/>
      <c r="K132" s="688"/>
      <c r="L132" s="688"/>
      <c r="M132" s="688"/>
      <c r="N132" s="688"/>
      <c r="O132" s="688"/>
      <c r="P132" s="688"/>
      <c r="Q132" s="688"/>
      <c r="R132" s="688"/>
      <c r="S132" s="688"/>
      <c r="T132" s="688"/>
      <c r="U132" s="688"/>
      <c r="V132" s="688"/>
      <c r="W132" s="688"/>
      <c r="X132" s="688"/>
      <c r="Y132" s="688"/>
      <c r="Z132" s="688"/>
    </row>
    <row r="133" spans="1:26" ht="18">
      <c r="A133" s="688"/>
      <c r="B133" s="688"/>
      <c r="C133" s="688"/>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row>
    <row r="134" spans="1:26" ht="18">
      <c r="A134" s="688"/>
      <c r="B134" s="688"/>
      <c r="C134" s="688"/>
      <c r="D134" s="688"/>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row>
    <row r="135" spans="1:26" ht="18">
      <c r="A135" s="688"/>
      <c r="B135" s="688"/>
      <c r="C135" s="688"/>
      <c r="D135" s="688"/>
      <c r="E135" s="688"/>
      <c r="F135" s="688"/>
      <c r="G135" s="688"/>
      <c r="H135" s="688"/>
      <c r="I135" s="688"/>
      <c r="J135" s="688"/>
      <c r="K135" s="688"/>
      <c r="L135" s="688"/>
      <c r="M135" s="688"/>
      <c r="N135" s="688"/>
      <c r="O135" s="688"/>
      <c r="P135" s="688"/>
      <c r="Q135" s="688"/>
      <c r="R135" s="688"/>
      <c r="S135" s="688"/>
      <c r="T135" s="688"/>
      <c r="U135" s="688"/>
      <c r="V135" s="688"/>
      <c r="W135" s="688"/>
      <c r="X135" s="688"/>
      <c r="Y135" s="688"/>
      <c r="Z135" s="688"/>
    </row>
    <row r="136" spans="1:26" ht="18">
      <c r="A136" s="688"/>
      <c r="B136" s="688"/>
      <c r="C136" s="688"/>
      <c r="D136" s="688"/>
      <c r="E136" s="688"/>
      <c r="F136" s="688"/>
      <c r="G136" s="688"/>
      <c r="H136" s="688"/>
      <c r="I136" s="688"/>
      <c r="J136" s="688"/>
      <c r="K136" s="688"/>
      <c r="L136" s="688"/>
      <c r="M136" s="688"/>
      <c r="N136" s="688"/>
      <c r="O136" s="688"/>
      <c r="P136" s="688"/>
      <c r="Q136" s="688"/>
      <c r="R136" s="688"/>
      <c r="S136" s="688"/>
      <c r="T136" s="688"/>
      <c r="U136" s="688"/>
      <c r="V136" s="688"/>
      <c r="W136" s="688"/>
      <c r="X136" s="688"/>
      <c r="Y136" s="688"/>
      <c r="Z136" s="688"/>
    </row>
    <row r="137" spans="1:26" ht="18">
      <c r="A137" s="688"/>
      <c r="B137" s="688"/>
      <c r="C137" s="688"/>
      <c r="D137" s="688"/>
      <c r="E137" s="688"/>
      <c r="F137" s="688"/>
      <c r="G137" s="688"/>
      <c r="H137" s="688"/>
      <c r="I137" s="688"/>
      <c r="J137" s="688"/>
      <c r="K137" s="688"/>
      <c r="L137" s="688"/>
      <c r="M137" s="688"/>
      <c r="N137" s="688"/>
      <c r="O137" s="688"/>
      <c r="P137" s="688"/>
      <c r="Q137" s="688"/>
      <c r="R137" s="688"/>
      <c r="S137" s="688"/>
      <c r="T137" s="688"/>
      <c r="U137" s="688"/>
      <c r="V137" s="688"/>
      <c r="W137" s="688"/>
      <c r="X137" s="688"/>
      <c r="Y137" s="688"/>
      <c r="Z137" s="688"/>
    </row>
    <row r="138" spans="1:26" ht="18">
      <c r="A138" s="688"/>
      <c r="B138" s="688"/>
      <c r="C138" s="688"/>
      <c r="D138" s="688"/>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row>
    <row r="139" spans="1:26" ht="18">
      <c r="A139" s="688"/>
      <c r="B139" s="688"/>
      <c r="C139" s="688"/>
      <c r="D139" s="688"/>
      <c r="E139" s="688"/>
      <c r="F139" s="688"/>
      <c r="G139" s="688"/>
      <c r="H139" s="688"/>
      <c r="I139" s="688"/>
      <c r="J139" s="688"/>
      <c r="K139" s="688"/>
      <c r="L139" s="688"/>
      <c r="M139" s="688"/>
      <c r="N139" s="688"/>
      <c r="O139" s="688"/>
      <c r="P139" s="688"/>
      <c r="Q139" s="688"/>
      <c r="R139" s="688"/>
      <c r="S139" s="688"/>
      <c r="T139" s="688"/>
      <c r="U139" s="688"/>
      <c r="V139" s="688"/>
      <c r="W139" s="688"/>
      <c r="X139" s="688"/>
      <c r="Y139" s="688"/>
      <c r="Z139" s="688"/>
    </row>
    <row r="140" spans="1:26" ht="18">
      <c r="A140" s="688"/>
      <c r="B140" s="688"/>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row>
    <row r="141" spans="1:26" ht="18">
      <c r="A141" s="688"/>
      <c r="B141" s="688"/>
      <c r="C141" s="688"/>
      <c r="D141" s="688"/>
      <c r="E141" s="688"/>
      <c r="F141" s="688"/>
      <c r="G141" s="688"/>
      <c r="H141" s="688"/>
      <c r="I141" s="688"/>
      <c r="J141" s="688"/>
      <c r="K141" s="688"/>
      <c r="L141" s="688"/>
      <c r="M141" s="688"/>
      <c r="N141" s="688"/>
      <c r="O141" s="688"/>
      <c r="P141" s="688"/>
      <c r="Q141" s="688"/>
      <c r="R141" s="688"/>
      <c r="S141" s="688"/>
      <c r="T141" s="688"/>
      <c r="U141" s="688"/>
      <c r="V141" s="688"/>
      <c r="W141" s="688"/>
      <c r="X141" s="688"/>
      <c r="Y141" s="688"/>
      <c r="Z141" s="688"/>
    </row>
    <row r="142" spans="1:26" ht="18">
      <c r="A142" s="688"/>
      <c r="B142" s="688"/>
      <c r="C142" s="688"/>
      <c r="D142" s="688"/>
      <c r="E142" s="688"/>
      <c r="F142" s="688"/>
      <c r="G142" s="688"/>
      <c r="H142" s="688"/>
      <c r="I142" s="688"/>
      <c r="J142" s="688"/>
      <c r="K142" s="688"/>
      <c r="L142" s="688"/>
      <c r="M142" s="688"/>
      <c r="N142" s="688"/>
      <c r="O142" s="688"/>
      <c r="P142" s="688"/>
      <c r="Q142" s="688"/>
      <c r="R142" s="688"/>
      <c r="S142" s="688"/>
      <c r="T142" s="688"/>
      <c r="U142" s="688"/>
      <c r="V142" s="688"/>
      <c r="W142" s="688"/>
      <c r="X142" s="688"/>
      <c r="Y142" s="688"/>
      <c r="Z142" s="688"/>
    </row>
    <row r="143" spans="1:26" ht="18">
      <c r="A143" s="688"/>
      <c r="B143" s="688"/>
      <c r="C143" s="688"/>
      <c r="D143" s="688"/>
      <c r="E143" s="688"/>
      <c r="F143" s="688"/>
      <c r="G143" s="688"/>
      <c r="H143" s="688"/>
      <c r="I143" s="688"/>
      <c r="J143" s="688"/>
      <c r="K143" s="688"/>
      <c r="L143" s="688"/>
      <c r="M143" s="688"/>
      <c r="N143" s="688"/>
      <c r="O143" s="688"/>
      <c r="P143" s="688"/>
      <c r="Q143" s="688"/>
      <c r="R143" s="688"/>
      <c r="S143" s="688"/>
      <c r="T143" s="688"/>
      <c r="U143" s="688"/>
      <c r="V143" s="688"/>
      <c r="W143" s="688"/>
      <c r="X143" s="688"/>
      <c r="Y143" s="688"/>
      <c r="Z143" s="688"/>
    </row>
    <row r="144" spans="1:26" ht="18">
      <c r="A144" s="688"/>
      <c r="B144" s="688"/>
      <c r="C144" s="688"/>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row>
    <row r="145" spans="1:26" ht="18">
      <c r="A145" s="688"/>
      <c r="B145" s="688"/>
      <c r="C145" s="688"/>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row>
    <row r="146" spans="1:26" ht="18">
      <c r="A146" s="688"/>
      <c r="B146" s="688"/>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row>
    <row r="147" spans="1:26" ht="18">
      <c r="A147" s="688"/>
      <c r="B147" s="688"/>
      <c r="C147" s="688"/>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row>
    <row r="148" spans="1:26" ht="18">
      <c r="A148" s="688"/>
      <c r="B148" s="688"/>
      <c r="C148" s="688"/>
      <c r="D148" s="688"/>
      <c r="E148" s="688"/>
      <c r="F148" s="688"/>
      <c r="G148" s="688"/>
      <c r="H148" s="688"/>
      <c r="I148" s="688"/>
      <c r="J148" s="688"/>
      <c r="K148" s="688"/>
      <c r="L148" s="688"/>
      <c r="M148" s="688"/>
      <c r="N148" s="688"/>
      <c r="O148" s="688"/>
      <c r="P148" s="688"/>
      <c r="Q148" s="688"/>
      <c r="R148" s="688"/>
      <c r="S148" s="688"/>
      <c r="T148" s="688"/>
      <c r="U148" s="688"/>
      <c r="V148" s="688"/>
      <c r="W148" s="688"/>
      <c r="X148" s="688"/>
      <c r="Y148" s="688"/>
      <c r="Z148" s="688"/>
    </row>
    <row r="149" spans="1:26" ht="18">
      <c r="A149" s="688"/>
      <c r="B149" s="688"/>
      <c r="C149" s="688"/>
      <c r="D149" s="688"/>
      <c r="E149" s="688"/>
      <c r="F149" s="688"/>
      <c r="G149" s="688"/>
      <c r="H149" s="688"/>
      <c r="I149" s="688"/>
      <c r="J149" s="688"/>
      <c r="K149" s="688"/>
      <c r="L149" s="688"/>
      <c r="M149" s="688"/>
      <c r="N149" s="688"/>
      <c r="O149" s="688"/>
      <c r="P149" s="688"/>
      <c r="Q149" s="688"/>
      <c r="R149" s="688"/>
      <c r="S149" s="688"/>
      <c r="T149" s="688"/>
      <c r="U149" s="688"/>
      <c r="V149" s="688"/>
      <c r="W149" s="688"/>
      <c r="X149" s="688"/>
      <c r="Y149" s="688"/>
      <c r="Z149" s="688"/>
    </row>
    <row r="150" spans="1:26" ht="18">
      <c r="A150" s="688"/>
      <c r="B150" s="688"/>
      <c r="C150" s="688"/>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row>
    <row r="151" spans="1:26" ht="18">
      <c r="A151" s="688"/>
      <c r="B151" s="688"/>
      <c r="C151" s="688"/>
      <c r="D151" s="688"/>
      <c r="E151" s="688"/>
      <c r="F151" s="688"/>
      <c r="G151" s="688"/>
      <c r="H151" s="688"/>
      <c r="I151" s="688"/>
      <c r="J151" s="688"/>
      <c r="K151" s="688"/>
      <c r="L151" s="688"/>
      <c r="M151" s="688"/>
      <c r="N151" s="688"/>
      <c r="O151" s="688"/>
      <c r="P151" s="688"/>
      <c r="Q151" s="688"/>
      <c r="R151" s="688"/>
      <c r="S151" s="688"/>
      <c r="T151" s="688"/>
      <c r="U151" s="688"/>
      <c r="V151" s="688"/>
      <c r="W151" s="688"/>
      <c r="X151" s="688"/>
      <c r="Y151" s="688"/>
      <c r="Z151" s="688"/>
    </row>
    <row r="152" spans="1:26" ht="18">
      <c r="A152" s="688"/>
      <c r="B152" s="688"/>
      <c r="C152" s="688"/>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8"/>
    </row>
    <row r="153" spans="1:26" ht="18">
      <c r="A153" s="688"/>
      <c r="B153" s="688"/>
      <c r="C153" s="688"/>
      <c r="D153" s="688"/>
      <c r="E153" s="688"/>
      <c r="F153" s="688"/>
      <c r="G153" s="688"/>
      <c r="H153" s="688"/>
      <c r="I153" s="688"/>
      <c r="J153" s="688"/>
      <c r="K153" s="688"/>
      <c r="L153" s="688"/>
      <c r="M153" s="688"/>
      <c r="N153" s="688"/>
      <c r="O153" s="688"/>
      <c r="P153" s="688"/>
      <c r="Q153" s="688"/>
      <c r="R153" s="688"/>
      <c r="S153" s="688"/>
      <c r="T153" s="688"/>
      <c r="U153" s="688"/>
      <c r="V153" s="688"/>
      <c r="W153" s="688"/>
      <c r="X153" s="688"/>
      <c r="Y153" s="688"/>
      <c r="Z153" s="688"/>
    </row>
    <row r="154" spans="1:26" ht="18">
      <c r="A154" s="688"/>
      <c r="B154" s="688"/>
      <c r="C154" s="688"/>
      <c r="D154" s="688"/>
      <c r="E154" s="688"/>
      <c r="F154" s="688"/>
      <c r="G154" s="688"/>
      <c r="H154" s="688"/>
      <c r="I154" s="688"/>
      <c r="J154" s="688"/>
      <c r="K154" s="688"/>
      <c r="L154" s="688"/>
      <c r="M154" s="688"/>
      <c r="N154" s="688"/>
      <c r="O154" s="688"/>
      <c r="P154" s="688"/>
      <c r="Q154" s="688"/>
      <c r="R154" s="688"/>
      <c r="S154" s="688"/>
      <c r="T154" s="688"/>
      <c r="U154" s="688"/>
      <c r="V154" s="688"/>
      <c r="W154" s="688"/>
      <c r="X154" s="688"/>
      <c r="Y154" s="688"/>
      <c r="Z154" s="688"/>
    </row>
    <row r="155" spans="1:26" ht="18">
      <c r="A155" s="688"/>
      <c r="B155" s="688"/>
      <c r="C155" s="688"/>
      <c r="D155" s="688"/>
      <c r="E155" s="688"/>
      <c r="F155" s="688"/>
      <c r="G155" s="688"/>
      <c r="H155" s="688"/>
      <c r="I155" s="688"/>
      <c r="J155" s="688"/>
      <c r="K155" s="688"/>
      <c r="L155" s="688"/>
      <c r="M155" s="688"/>
      <c r="N155" s="688"/>
      <c r="O155" s="688"/>
      <c r="P155" s="688"/>
      <c r="Q155" s="688"/>
      <c r="R155" s="688"/>
      <c r="S155" s="688"/>
      <c r="T155" s="688"/>
      <c r="U155" s="688"/>
      <c r="V155" s="688"/>
      <c r="W155" s="688"/>
      <c r="X155" s="688"/>
      <c r="Y155" s="688"/>
      <c r="Z155" s="688"/>
    </row>
    <row r="156" spans="1:26" ht="18">
      <c r="A156" s="688"/>
      <c r="B156" s="688"/>
      <c r="C156" s="688"/>
      <c r="D156" s="688"/>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row>
    <row r="157" spans="1:26" ht="18">
      <c r="A157" s="688"/>
      <c r="B157" s="688"/>
      <c r="C157" s="688"/>
      <c r="D157" s="688"/>
      <c r="E157" s="688"/>
      <c r="F157" s="688"/>
      <c r="G157" s="688"/>
      <c r="H157" s="688"/>
      <c r="I157" s="688"/>
      <c r="J157" s="688"/>
      <c r="K157" s="688"/>
      <c r="L157" s="688"/>
      <c r="M157" s="688"/>
      <c r="N157" s="688"/>
      <c r="O157" s="688"/>
      <c r="P157" s="688"/>
      <c r="Q157" s="688"/>
      <c r="R157" s="688"/>
      <c r="S157" s="688"/>
      <c r="T157" s="688"/>
      <c r="U157" s="688"/>
      <c r="V157" s="688"/>
      <c r="W157" s="688"/>
      <c r="X157" s="688"/>
      <c r="Y157" s="688"/>
      <c r="Z157" s="688"/>
    </row>
    <row r="158" spans="1:26" ht="18">
      <c r="A158" s="688"/>
      <c r="B158" s="688"/>
      <c r="C158" s="688"/>
      <c r="D158" s="688"/>
      <c r="E158" s="688"/>
      <c r="F158" s="688"/>
      <c r="G158" s="688"/>
      <c r="H158" s="688"/>
      <c r="I158" s="688"/>
      <c r="J158" s="688"/>
      <c r="K158" s="688"/>
      <c r="L158" s="688"/>
      <c r="M158" s="688"/>
      <c r="N158" s="688"/>
      <c r="O158" s="688"/>
      <c r="P158" s="688"/>
      <c r="Q158" s="688"/>
      <c r="R158" s="688"/>
      <c r="S158" s="688"/>
      <c r="T158" s="688"/>
      <c r="U158" s="688"/>
      <c r="V158" s="688"/>
      <c r="W158" s="688"/>
      <c r="X158" s="688"/>
      <c r="Y158" s="688"/>
      <c r="Z158" s="688"/>
    </row>
    <row r="159" spans="1:26" ht="18">
      <c r="A159" s="688"/>
      <c r="B159" s="688"/>
      <c r="C159" s="688"/>
      <c r="D159" s="688"/>
      <c r="E159" s="688"/>
      <c r="F159" s="688"/>
      <c r="G159" s="688"/>
      <c r="H159" s="688"/>
      <c r="I159" s="688"/>
      <c r="J159" s="688"/>
      <c r="K159" s="688"/>
      <c r="L159" s="688"/>
      <c r="M159" s="688"/>
      <c r="N159" s="688"/>
      <c r="O159" s="688"/>
      <c r="P159" s="688"/>
      <c r="Q159" s="688"/>
      <c r="R159" s="688"/>
      <c r="S159" s="688"/>
      <c r="T159" s="688"/>
      <c r="U159" s="688"/>
      <c r="V159" s="688"/>
      <c r="W159" s="688"/>
      <c r="X159" s="688"/>
      <c r="Y159" s="688"/>
      <c r="Z159" s="688"/>
    </row>
    <row r="160" spans="1:26" ht="18">
      <c r="A160" s="688"/>
      <c r="B160" s="688"/>
      <c r="C160" s="688"/>
      <c r="D160" s="688"/>
      <c r="E160" s="688"/>
      <c r="F160" s="688"/>
      <c r="G160" s="688"/>
      <c r="H160" s="688"/>
      <c r="I160" s="688"/>
      <c r="J160" s="688"/>
      <c r="K160" s="688"/>
      <c r="L160" s="688"/>
      <c r="M160" s="688"/>
      <c r="N160" s="688"/>
      <c r="O160" s="688"/>
      <c r="P160" s="688"/>
      <c r="Q160" s="688"/>
      <c r="R160" s="688"/>
      <c r="S160" s="688"/>
      <c r="T160" s="688"/>
      <c r="U160" s="688"/>
      <c r="V160" s="688"/>
      <c r="W160" s="688"/>
      <c r="X160" s="688"/>
      <c r="Y160" s="688"/>
      <c r="Z160" s="688"/>
    </row>
    <row r="161" spans="1:26" ht="18">
      <c r="A161" s="688"/>
      <c r="B161" s="688"/>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row>
    <row r="162" spans="1:26" ht="18">
      <c r="A162" s="688"/>
      <c r="B162" s="688"/>
      <c r="C162" s="688"/>
      <c r="D162" s="688"/>
      <c r="E162" s="688"/>
      <c r="F162" s="688"/>
      <c r="G162" s="688"/>
      <c r="H162" s="688"/>
      <c r="I162" s="688"/>
      <c r="J162" s="688"/>
      <c r="K162" s="688"/>
      <c r="L162" s="688"/>
      <c r="M162" s="688"/>
      <c r="N162" s="688"/>
      <c r="O162" s="688"/>
      <c r="P162" s="688"/>
      <c r="Q162" s="688"/>
      <c r="R162" s="688"/>
      <c r="S162" s="688"/>
      <c r="T162" s="688"/>
      <c r="U162" s="688"/>
      <c r="V162" s="688"/>
      <c r="W162" s="688"/>
      <c r="X162" s="688"/>
      <c r="Y162" s="688"/>
      <c r="Z162" s="688"/>
    </row>
    <row r="163" spans="1:26" ht="18">
      <c r="A163" s="688"/>
      <c r="B163" s="688"/>
      <c r="C163" s="688"/>
      <c r="D163" s="688"/>
      <c r="E163" s="688"/>
      <c r="F163" s="688"/>
      <c r="G163" s="688"/>
      <c r="H163" s="688"/>
      <c r="I163" s="688"/>
      <c r="J163" s="688"/>
      <c r="K163" s="688"/>
      <c r="L163" s="688"/>
      <c r="M163" s="688"/>
      <c r="N163" s="688"/>
      <c r="O163" s="688"/>
      <c r="P163" s="688"/>
      <c r="Q163" s="688"/>
      <c r="R163" s="688"/>
      <c r="S163" s="688"/>
      <c r="T163" s="688"/>
      <c r="U163" s="688"/>
      <c r="V163" s="688"/>
      <c r="W163" s="688"/>
      <c r="X163" s="688"/>
      <c r="Y163" s="688"/>
      <c r="Z163" s="688"/>
    </row>
    <row r="164" spans="1:26" ht="18">
      <c r="A164" s="688"/>
      <c r="B164" s="688"/>
      <c r="C164" s="688"/>
      <c r="D164" s="688"/>
      <c r="E164" s="688"/>
      <c r="F164" s="688"/>
      <c r="G164" s="688"/>
      <c r="H164" s="688"/>
      <c r="I164" s="688"/>
      <c r="J164" s="688"/>
      <c r="K164" s="688"/>
      <c r="L164" s="688"/>
      <c r="M164" s="688"/>
      <c r="N164" s="688"/>
      <c r="O164" s="688"/>
      <c r="P164" s="688"/>
      <c r="Q164" s="688"/>
      <c r="R164" s="688"/>
      <c r="S164" s="688"/>
      <c r="T164" s="688"/>
      <c r="U164" s="688"/>
      <c r="V164" s="688"/>
      <c r="W164" s="688"/>
      <c r="X164" s="688"/>
      <c r="Y164" s="688"/>
      <c r="Z164" s="688"/>
    </row>
    <row r="165" spans="1:26" ht="18">
      <c r="A165" s="688"/>
      <c r="B165" s="688"/>
      <c r="C165" s="688"/>
      <c r="D165" s="688"/>
      <c r="E165" s="688"/>
      <c r="F165" s="688"/>
      <c r="G165" s="688"/>
      <c r="H165" s="688"/>
      <c r="I165" s="688"/>
      <c r="J165" s="688"/>
      <c r="K165" s="688"/>
      <c r="L165" s="688"/>
      <c r="M165" s="688"/>
      <c r="N165" s="688"/>
      <c r="O165" s="688"/>
      <c r="P165" s="688"/>
      <c r="Q165" s="688"/>
      <c r="R165" s="688"/>
      <c r="S165" s="688"/>
      <c r="T165" s="688"/>
      <c r="U165" s="688"/>
      <c r="V165" s="688"/>
      <c r="W165" s="688"/>
      <c r="X165" s="688"/>
      <c r="Y165" s="688"/>
      <c r="Z165" s="688"/>
    </row>
    <row r="166" spans="1:26" ht="18">
      <c r="A166" s="688"/>
      <c r="B166" s="688"/>
      <c r="C166" s="688"/>
      <c r="D166" s="688"/>
      <c r="E166" s="688"/>
      <c r="F166" s="688"/>
      <c r="G166" s="688"/>
      <c r="H166" s="688"/>
      <c r="I166" s="688"/>
      <c r="J166" s="688"/>
      <c r="K166" s="688"/>
      <c r="L166" s="688"/>
      <c r="M166" s="688"/>
      <c r="N166" s="688"/>
      <c r="O166" s="688"/>
      <c r="P166" s="688"/>
      <c r="Q166" s="688"/>
      <c r="R166" s="688"/>
      <c r="S166" s="688"/>
      <c r="T166" s="688"/>
      <c r="U166" s="688"/>
      <c r="V166" s="688"/>
      <c r="W166" s="688"/>
      <c r="X166" s="688"/>
      <c r="Y166" s="688"/>
      <c r="Z166" s="688"/>
    </row>
    <row r="167" spans="1:26" ht="18">
      <c r="A167" s="688"/>
      <c r="B167" s="688"/>
      <c r="C167" s="688"/>
      <c r="D167" s="688"/>
      <c r="E167" s="688"/>
      <c r="F167" s="688"/>
      <c r="G167" s="688"/>
      <c r="H167" s="688"/>
      <c r="I167" s="688"/>
      <c r="J167" s="688"/>
      <c r="K167" s="688"/>
      <c r="L167" s="688"/>
      <c r="M167" s="688"/>
      <c r="N167" s="688"/>
      <c r="O167" s="688"/>
      <c r="P167" s="688"/>
      <c r="Q167" s="688"/>
      <c r="R167" s="688"/>
      <c r="S167" s="688"/>
      <c r="T167" s="688"/>
      <c r="U167" s="688"/>
      <c r="V167" s="688"/>
      <c r="W167" s="688"/>
      <c r="X167" s="688"/>
      <c r="Y167" s="688"/>
      <c r="Z167" s="688"/>
    </row>
    <row r="168" spans="1:26" ht="18">
      <c r="A168" s="688"/>
      <c r="B168" s="688"/>
      <c r="C168" s="688"/>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row>
    <row r="169" spans="1:26" ht="18">
      <c r="A169" s="688"/>
      <c r="B169" s="688"/>
      <c r="C169" s="688"/>
      <c r="D169" s="688"/>
      <c r="E169" s="688"/>
      <c r="F169" s="688"/>
      <c r="G169" s="688"/>
      <c r="H169" s="688"/>
      <c r="I169" s="688"/>
      <c r="J169" s="688"/>
      <c r="K169" s="688"/>
      <c r="L169" s="688"/>
      <c r="M169" s="688"/>
      <c r="N169" s="688"/>
      <c r="O169" s="688"/>
      <c r="P169" s="688"/>
      <c r="Q169" s="688"/>
      <c r="R169" s="688"/>
      <c r="S169" s="688"/>
      <c r="T169" s="688"/>
      <c r="U169" s="688"/>
      <c r="V169" s="688"/>
      <c r="W169" s="688"/>
      <c r="X169" s="688"/>
      <c r="Y169" s="688"/>
      <c r="Z169" s="688"/>
    </row>
    <row r="170" spans="1:26" ht="18">
      <c r="A170" s="688"/>
      <c r="B170" s="688"/>
      <c r="C170" s="688"/>
      <c r="D170" s="688"/>
      <c r="E170" s="688"/>
      <c r="F170" s="688"/>
      <c r="G170" s="688"/>
      <c r="H170" s="688"/>
      <c r="I170" s="688"/>
      <c r="J170" s="688"/>
      <c r="K170" s="688"/>
      <c r="L170" s="688"/>
      <c r="M170" s="688"/>
      <c r="N170" s="688"/>
      <c r="O170" s="688"/>
      <c r="P170" s="688"/>
      <c r="Q170" s="688"/>
      <c r="R170" s="688"/>
      <c r="S170" s="688"/>
      <c r="T170" s="688"/>
      <c r="U170" s="688"/>
      <c r="V170" s="688"/>
      <c r="W170" s="688"/>
      <c r="X170" s="688"/>
      <c r="Y170" s="688"/>
      <c r="Z170" s="688"/>
    </row>
    <row r="171" spans="1:26" ht="18">
      <c r="A171" s="688"/>
      <c r="B171" s="688"/>
      <c r="C171" s="688"/>
      <c r="D171" s="688"/>
      <c r="E171" s="688"/>
      <c r="F171" s="688"/>
      <c r="G171" s="688"/>
      <c r="H171" s="688"/>
      <c r="I171" s="688"/>
      <c r="J171" s="688"/>
      <c r="K171" s="688"/>
      <c r="L171" s="688"/>
      <c r="M171" s="688"/>
      <c r="N171" s="688"/>
      <c r="O171" s="688"/>
      <c r="P171" s="688"/>
      <c r="Q171" s="688"/>
      <c r="R171" s="688"/>
      <c r="S171" s="688"/>
      <c r="T171" s="688"/>
      <c r="U171" s="688"/>
      <c r="V171" s="688"/>
      <c r="W171" s="688"/>
      <c r="X171" s="688"/>
      <c r="Y171" s="688"/>
      <c r="Z171" s="688"/>
    </row>
    <row r="172" spans="1:26" ht="18">
      <c r="A172" s="688"/>
      <c r="B172" s="688"/>
      <c r="C172" s="688"/>
      <c r="D172" s="688"/>
      <c r="E172" s="688"/>
      <c r="F172" s="688"/>
      <c r="G172" s="688"/>
      <c r="H172" s="688"/>
      <c r="I172" s="688"/>
      <c r="J172" s="688"/>
      <c r="K172" s="688"/>
      <c r="L172" s="688"/>
      <c r="M172" s="688"/>
      <c r="N172" s="688"/>
      <c r="O172" s="688"/>
      <c r="P172" s="688"/>
      <c r="Q172" s="688"/>
      <c r="R172" s="688"/>
      <c r="S172" s="688"/>
      <c r="T172" s="688"/>
      <c r="U172" s="688"/>
      <c r="V172" s="688"/>
      <c r="W172" s="688"/>
      <c r="X172" s="688"/>
      <c r="Y172" s="688"/>
      <c r="Z172" s="688"/>
    </row>
    <row r="173" spans="1:26" ht="18">
      <c r="A173" s="688"/>
      <c r="B173" s="688"/>
      <c r="C173" s="688"/>
      <c r="D173" s="688"/>
      <c r="E173" s="688"/>
      <c r="F173" s="688"/>
      <c r="G173" s="688"/>
      <c r="H173" s="688"/>
      <c r="I173" s="688"/>
      <c r="J173" s="688"/>
      <c r="K173" s="688"/>
      <c r="L173" s="688"/>
      <c r="M173" s="688"/>
      <c r="N173" s="688"/>
      <c r="O173" s="688"/>
      <c r="P173" s="688"/>
      <c r="Q173" s="688"/>
      <c r="R173" s="688"/>
      <c r="S173" s="688"/>
      <c r="T173" s="688"/>
      <c r="U173" s="688"/>
      <c r="V173" s="688"/>
      <c r="W173" s="688"/>
      <c r="X173" s="688"/>
      <c r="Y173" s="688"/>
      <c r="Z173" s="688"/>
    </row>
    <row r="174" spans="1:26" ht="18">
      <c r="A174" s="688"/>
      <c r="B174" s="688"/>
      <c r="C174" s="688"/>
      <c r="D174" s="688"/>
      <c r="E174" s="688"/>
      <c r="F174" s="688"/>
      <c r="G174" s="688"/>
      <c r="H174" s="688"/>
      <c r="I174" s="688"/>
      <c r="J174" s="688"/>
      <c r="K174" s="688"/>
      <c r="L174" s="688"/>
      <c r="M174" s="688"/>
      <c r="N174" s="688"/>
      <c r="O174" s="688"/>
      <c r="P174" s="688"/>
      <c r="Q174" s="688"/>
      <c r="R174" s="688"/>
      <c r="S174" s="688"/>
      <c r="T174" s="688"/>
      <c r="U174" s="688"/>
      <c r="V174" s="688"/>
      <c r="W174" s="688"/>
      <c r="X174" s="688"/>
      <c r="Y174" s="688"/>
      <c r="Z174" s="688"/>
    </row>
    <row r="175" spans="1:26" ht="18">
      <c r="A175" s="688"/>
      <c r="B175" s="688"/>
      <c r="C175" s="688"/>
      <c r="D175" s="688"/>
      <c r="E175" s="688"/>
      <c r="F175" s="688"/>
      <c r="G175" s="688"/>
      <c r="H175" s="688"/>
      <c r="I175" s="688"/>
      <c r="J175" s="688"/>
      <c r="K175" s="688"/>
      <c r="L175" s="688"/>
      <c r="M175" s="688"/>
      <c r="N175" s="688"/>
      <c r="O175" s="688"/>
      <c r="P175" s="688"/>
      <c r="Q175" s="688"/>
      <c r="R175" s="688"/>
      <c r="S175" s="688"/>
      <c r="T175" s="688"/>
      <c r="U175" s="688"/>
      <c r="V175" s="688"/>
      <c r="W175" s="688"/>
      <c r="X175" s="688"/>
      <c r="Y175" s="688"/>
      <c r="Z175" s="688"/>
    </row>
    <row r="176" spans="1:26" ht="18">
      <c r="A176" s="688"/>
      <c r="B176" s="688"/>
      <c r="C176" s="688"/>
      <c r="D176" s="688"/>
      <c r="E176" s="688"/>
      <c r="F176" s="688"/>
      <c r="G176" s="688"/>
      <c r="H176" s="688"/>
      <c r="I176" s="688"/>
      <c r="J176" s="688"/>
      <c r="K176" s="688"/>
      <c r="L176" s="688"/>
      <c r="M176" s="688"/>
      <c r="N176" s="688"/>
      <c r="O176" s="688"/>
      <c r="P176" s="688"/>
      <c r="Q176" s="688"/>
      <c r="R176" s="688"/>
      <c r="S176" s="688"/>
      <c r="T176" s="688"/>
      <c r="U176" s="688"/>
      <c r="V176" s="688"/>
      <c r="W176" s="688"/>
      <c r="X176" s="688"/>
      <c r="Y176" s="688"/>
      <c r="Z176" s="688"/>
    </row>
  </sheetData>
  <printOptions horizontalCentered="1"/>
  <pageMargins left="0.5" right="0.5" top="0.5" bottom="0.5" header="0.5" footer="0.5"/>
  <pageSetup scale="5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9"/>
  <sheetViews>
    <sheetView showGridLines="0" defaultGridColor="0" colorId="22" zoomScale="75" zoomScaleNormal="75" workbookViewId="0">
      <selection activeCell="C40" sqref="C39:C40"/>
    </sheetView>
  </sheetViews>
  <sheetFormatPr defaultColWidth="9.77734375" defaultRowHeight="15"/>
  <cols>
    <col min="1" max="1" width="5.77734375" customWidth="1"/>
    <col min="2" max="2" width="7.77734375" customWidth="1"/>
    <col min="3" max="3" width="63.77734375" customWidth="1"/>
    <col min="4" max="5" width="16.77734375" customWidth="1"/>
    <col min="6" max="6" width="11.77734375" customWidth="1"/>
    <col min="7" max="8" width="15.77734375" customWidth="1"/>
  </cols>
  <sheetData>
    <row r="1" spans="1:9" ht="15" customHeight="1" thickBot="1">
      <c r="A1" s="7"/>
      <c r="B1" s="7" t="str">
        <f>'Data Sheet'!A56</f>
        <v>Annual Report of Frontier Telephone of Rochester, Inc.                                                                                                       For the period ending December 31, 2015</v>
      </c>
      <c r="C1" s="7"/>
      <c r="D1" s="7"/>
      <c r="E1" s="7"/>
      <c r="F1" s="7"/>
      <c r="G1" s="7"/>
      <c r="H1" s="7"/>
      <c r="I1" s="7"/>
    </row>
    <row r="2" spans="1:9" ht="15" customHeight="1">
      <c r="A2" s="7"/>
      <c r="B2" s="451"/>
      <c r="C2" s="452"/>
      <c r="D2" s="452"/>
      <c r="E2" s="452"/>
      <c r="F2" s="452"/>
      <c r="G2" s="452"/>
      <c r="H2" s="79"/>
      <c r="I2" s="7"/>
    </row>
    <row r="3" spans="1:9" ht="18" customHeight="1">
      <c r="A3" s="7"/>
      <c r="B3" s="900" t="s">
        <v>1806</v>
      </c>
      <c r="C3" s="453"/>
      <c r="D3" s="453"/>
      <c r="E3" s="453"/>
      <c r="F3" s="453"/>
      <c r="G3" s="453"/>
      <c r="H3" s="454"/>
      <c r="I3" s="7"/>
    </row>
    <row r="4" spans="1:9" ht="15.95" customHeight="1">
      <c r="A4" s="7"/>
      <c r="B4" s="84"/>
      <c r="C4" s="7"/>
      <c r="D4" s="7"/>
      <c r="E4" s="7"/>
      <c r="F4" s="7"/>
      <c r="G4" s="7"/>
      <c r="H4" s="455"/>
      <c r="I4" s="7"/>
    </row>
    <row r="5" spans="1:9" ht="15.95" customHeight="1">
      <c r="A5" s="7"/>
      <c r="B5" s="524" t="s">
        <v>1399</v>
      </c>
      <c r="C5" s="7" t="s">
        <v>1807</v>
      </c>
      <c r="D5" s="7"/>
      <c r="E5" s="7"/>
      <c r="F5" s="7"/>
      <c r="G5" s="7"/>
      <c r="H5" s="455"/>
      <c r="I5" s="7"/>
    </row>
    <row r="6" spans="1:9" ht="15.95" customHeight="1">
      <c r="A6" s="7"/>
      <c r="B6" s="524" t="s">
        <v>1405</v>
      </c>
      <c r="C6" s="7" t="s">
        <v>1808</v>
      </c>
      <c r="D6" s="7"/>
      <c r="E6" s="7"/>
      <c r="F6" s="7"/>
      <c r="G6" s="7"/>
      <c r="H6" s="455"/>
      <c r="I6" s="7"/>
    </row>
    <row r="7" spans="1:9" ht="15.95" customHeight="1">
      <c r="A7" s="7"/>
      <c r="B7" s="84"/>
      <c r="C7" s="7" t="s">
        <v>1809</v>
      </c>
      <c r="D7" s="7"/>
      <c r="E7" s="7"/>
      <c r="F7" s="7"/>
      <c r="G7" s="7"/>
      <c r="H7" s="455"/>
      <c r="I7" s="7"/>
    </row>
    <row r="8" spans="1:9" ht="15.95" customHeight="1">
      <c r="A8" s="7"/>
      <c r="B8" s="524" t="s">
        <v>1430</v>
      </c>
      <c r="C8" s="7" t="s">
        <v>1810</v>
      </c>
      <c r="D8" s="7"/>
      <c r="E8" s="7"/>
      <c r="F8" s="7"/>
      <c r="G8" s="7"/>
      <c r="H8" s="455"/>
      <c r="I8" s="7"/>
    </row>
    <row r="9" spans="1:9" ht="15.95" customHeight="1">
      <c r="A9" s="7"/>
      <c r="B9" s="524" t="s">
        <v>1811</v>
      </c>
      <c r="C9" s="7" t="s">
        <v>1812</v>
      </c>
      <c r="D9" s="7"/>
      <c r="E9" s="7"/>
      <c r="F9" s="7"/>
      <c r="G9" s="7"/>
      <c r="H9" s="455"/>
      <c r="I9" s="7"/>
    </row>
    <row r="10" spans="1:9" ht="15.95" customHeight="1">
      <c r="A10" s="7"/>
      <c r="B10" s="524" t="s">
        <v>1813</v>
      </c>
      <c r="C10" s="7" t="s">
        <v>1814</v>
      </c>
      <c r="D10" s="7"/>
      <c r="E10" s="7"/>
      <c r="F10" s="7"/>
      <c r="G10" s="7"/>
      <c r="H10" s="455"/>
      <c r="I10" s="7"/>
    </row>
    <row r="11" spans="1:9" ht="15.95" customHeight="1">
      <c r="A11" s="7"/>
      <c r="B11" s="84"/>
      <c r="C11" s="7" t="s">
        <v>1815</v>
      </c>
      <c r="D11" s="7"/>
      <c r="E11" s="7"/>
      <c r="F11" s="7"/>
      <c r="G11" s="7"/>
      <c r="H11" s="455"/>
      <c r="I11" s="7"/>
    </row>
    <row r="12" spans="1:9" ht="15.95" customHeight="1">
      <c r="A12" s="7"/>
      <c r="B12" s="456"/>
      <c r="C12" s="458"/>
      <c r="D12" s="458"/>
      <c r="E12" s="458"/>
      <c r="F12" s="457"/>
      <c r="G12" s="458"/>
      <c r="H12" s="486"/>
      <c r="I12" s="7"/>
    </row>
    <row r="13" spans="1:9" ht="15.95" customHeight="1">
      <c r="A13" s="7"/>
      <c r="B13" s="462"/>
      <c r="C13" s="463"/>
      <c r="D13" s="463"/>
      <c r="E13" s="463"/>
      <c r="F13" s="81" t="s">
        <v>1444</v>
      </c>
      <c r="G13" s="717"/>
      <c r="H13" s="455"/>
      <c r="I13" s="7"/>
    </row>
    <row r="14" spans="1:9" ht="15.95" customHeight="1">
      <c r="A14" s="7"/>
      <c r="B14" s="462"/>
      <c r="C14" s="463"/>
      <c r="D14" s="463"/>
      <c r="E14" s="463"/>
      <c r="F14" s="458"/>
      <c r="G14" s="458"/>
      <c r="H14" s="455"/>
      <c r="I14" s="7"/>
    </row>
    <row r="15" spans="1:9" ht="15.95" customHeight="1">
      <c r="A15" s="7"/>
      <c r="B15" s="462"/>
      <c r="C15" s="463"/>
      <c r="D15" s="468" t="s">
        <v>1816</v>
      </c>
      <c r="E15" s="463"/>
      <c r="F15" s="468" t="s">
        <v>1410</v>
      </c>
      <c r="G15" s="463"/>
      <c r="H15" s="465" t="s">
        <v>812</v>
      </c>
      <c r="I15" s="7"/>
    </row>
    <row r="16" spans="1:9" ht="15.95" customHeight="1">
      <c r="A16" s="7"/>
      <c r="B16" s="466" t="s">
        <v>489</v>
      </c>
      <c r="C16" s="468" t="s">
        <v>1642</v>
      </c>
      <c r="D16" s="468" t="s">
        <v>1441</v>
      </c>
      <c r="E16" s="468" t="s">
        <v>1799</v>
      </c>
      <c r="F16" s="468" t="s">
        <v>1772</v>
      </c>
      <c r="G16" s="468" t="s">
        <v>730</v>
      </c>
      <c r="H16" s="465" t="s">
        <v>1727</v>
      </c>
      <c r="I16" s="7"/>
    </row>
    <row r="17" spans="1:9" ht="15.95" customHeight="1">
      <c r="A17" s="7"/>
      <c r="B17" s="466" t="s">
        <v>501</v>
      </c>
      <c r="C17" s="468" t="s">
        <v>226</v>
      </c>
      <c r="D17" s="468" t="s">
        <v>227</v>
      </c>
      <c r="E17" s="468" t="s">
        <v>228</v>
      </c>
      <c r="F17" s="468" t="s">
        <v>515</v>
      </c>
      <c r="G17" s="468" t="s">
        <v>516</v>
      </c>
      <c r="H17" s="465" t="s">
        <v>517</v>
      </c>
      <c r="I17" s="7"/>
    </row>
    <row r="18" spans="1:9" ht="15.95" customHeight="1">
      <c r="A18" s="7"/>
      <c r="B18" s="456"/>
      <c r="C18" s="458"/>
      <c r="D18" s="458"/>
      <c r="E18" s="458"/>
      <c r="F18" s="458"/>
      <c r="G18" s="458"/>
      <c r="H18" s="486"/>
      <c r="I18" s="7"/>
    </row>
    <row r="19" spans="1:9" ht="15.95" customHeight="1">
      <c r="A19" s="7"/>
      <c r="B19" s="466" t="s">
        <v>231</v>
      </c>
      <c r="C19" s="155" t="s">
        <v>586</v>
      </c>
      <c r="D19" s="253"/>
      <c r="E19" s="253"/>
      <c r="F19" s="1273"/>
      <c r="G19" s="253"/>
      <c r="H19" s="264">
        <f t="shared" ref="H19:H45" si="0">D19+E19-G19</f>
        <v>0</v>
      </c>
      <c r="I19" s="7"/>
    </row>
    <row r="20" spans="1:9" ht="15.95" customHeight="1">
      <c r="A20" s="7"/>
      <c r="B20" s="466" t="s">
        <v>463</v>
      </c>
      <c r="C20" s="155"/>
      <c r="D20" s="157"/>
      <c r="E20" s="157"/>
      <c r="F20" s="155"/>
      <c r="G20" s="157"/>
      <c r="H20" s="220">
        <f t="shared" si="0"/>
        <v>0</v>
      </c>
      <c r="I20" s="7"/>
    </row>
    <row r="21" spans="1:9" ht="15.95" customHeight="1">
      <c r="A21" s="7"/>
      <c r="B21" s="466" t="s">
        <v>471</v>
      </c>
      <c r="C21" s="155"/>
      <c r="D21" s="157"/>
      <c r="E21" s="157"/>
      <c r="F21" s="155"/>
      <c r="G21" s="157"/>
      <c r="H21" s="220">
        <f t="shared" si="0"/>
        <v>0</v>
      </c>
      <c r="I21" s="7"/>
    </row>
    <row r="22" spans="1:9" ht="15.95" customHeight="1">
      <c r="A22" s="7"/>
      <c r="B22" s="466" t="s">
        <v>530</v>
      </c>
      <c r="C22" s="155"/>
      <c r="D22" s="157"/>
      <c r="E22" s="157"/>
      <c r="F22" s="155"/>
      <c r="G22" s="157"/>
      <c r="H22" s="220">
        <f t="shared" si="0"/>
        <v>0</v>
      </c>
      <c r="I22" s="7"/>
    </row>
    <row r="23" spans="1:9" ht="15.95" customHeight="1">
      <c r="A23" s="7"/>
      <c r="B23" s="466" t="s">
        <v>532</v>
      </c>
      <c r="C23" s="155"/>
      <c r="D23" s="157"/>
      <c r="E23" s="157"/>
      <c r="F23" s="155"/>
      <c r="G23" s="157"/>
      <c r="H23" s="220">
        <f t="shared" si="0"/>
        <v>0</v>
      </c>
      <c r="I23" s="7"/>
    </row>
    <row r="24" spans="1:9" ht="15.95" customHeight="1">
      <c r="A24" s="7"/>
      <c r="B24" s="466" t="s">
        <v>242</v>
      </c>
      <c r="C24" s="155"/>
      <c r="D24" s="157"/>
      <c r="E24" s="157"/>
      <c r="F24" s="155"/>
      <c r="G24" s="157"/>
      <c r="H24" s="220">
        <f t="shared" si="0"/>
        <v>0</v>
      </c>
      <c r="I24" s="7"/>
    </row>
    <row r="25" spans="1:9" ht="15.95" customHeight="1">
      <c r="A25" s="7"/>
      <c r="B25" s="466" t="s">
        <v>245</v>
      </c>
      <c r="C25" s="155"/>
      <c r="D25" s="157"/>
      <c r="E25" s="157"/>
      <c r="F25" s="155"/>
      <c r="G25" s="157"/>
      <c r="H25" s="220">
        <f t="shared" si="0"/>
        <v>0</v>
      </c>
      <c r="I25" s="7"/>
    </row>
    <row r="26" spans="1:9" ht="15.95" customHeight="1">
      <c r="A26" s="718"/>
      <c r="B26" s="466" t="s">
        <v>248</v>
      </c>
      <c r="C26" s="155"/>
      <c r="D26" s="157"/>
      <c r="E26" s="157"/>
      <c r="F26" s="155"/>
      <c r="G26" s="157"/>
      <c r="H26" s="220">
        <f t="shared" si="0"/>
        <v>0</v>
      </c>
      <c r="I26" s="7"/>
    </row>
    <row r="27" spans="1:9" ht="15.95" customHeight="1">
      <c r="A27" s="7"/>
      <c r="B27" s="466" t="s">
        <v>252</v>
      </c>
      <c r="C27" s="155"/>
      <c r="D27" s="157"/>
      <c r="E27" s="157"/>
      <c r="F27" s="155"/>
      <c r="G27" s="157"/>
      <c r="H27" s="220">
        <f t="shared" si="0"/>
        <v>0</v>
      </c>
      <c r="I27" s="7"/>
    </row>
    <row r="28" spans="1:9" ht="15.95" customHeight="1">
      <c r="A28" s="7"/>
      <c r="B28" s="466" t="s">
        <v>538</v>
      </c>
      <c r="C28" s="155"/>
      <c r="D28" s="157"/>
      <c r="E28" s="157"/>
      <c r="F28" s="155"/>
      <c r="G28" s="157"/>
      <c r="H28" s="220">
        <f t="shared" si="0"/>
        <v>0</v>
      </c>
      <c r="I28" s="7"/>
    </row>
    <row r="29" spans="1:9" ht="15.95" customHeight="1">
      <c r="A29" s="7"/>
      <c r="B29" s="466" t="s">
        <v>540</v>
      </c>
      <c r="C29" s="155"/>
      <c r="D29" s="157"/>
      <c r="E29" s="157"/>
      <c r="F29" s="155"/>
      <c r="G29" s="157"/>
      <c r="H29" s="220">
        <f t="shared" si="0"/>
        <v>0</v>
      </c>
      <c r="I29" s="7"/>
    </row>
    <row r="30" spans="1:9" ht="15.95" customHeight="1">
      <c r="A30" s="7"/>
      <c r="B30" s="466" t="s">
        <v>542</v>
      </c>
      <c r="C30" s="155"/>
      <c r="D30" s="157"/>
      <c r="E30" s="157"/>
      <c r="F30" s="155"/>
      <c r="G30" s="157"/>
      <c r="H30" s="220">
        <f t="shared" si="0"/>
        <v>0</v>
      </c>
      <c r="I30" s="7"/>
    </row>
    <row r="31" spans="1:9" ht="15.95" customHeight="1">
      <c r="A31" s="7"/>
      <c r="B31" s="466" t="s">
        <v>544</v>
      </c>
      <c r="C31" s="155"/>
      <c r="D31" s="157"/>
      <c r="E31" s="157"/>
      <c r="F31" s="155"/>
      <c r="G31" s="157"/>
      <c r="H31" s="220">
        <f t="shared" si="0"/>
        <v>0</v>
      </c>
      <c r="I31" s="7"/>
    </row>
    <row r="32" spans="1:9" ht="15.95" customHeight="1">
      <c r="A32" s="7"/>
      <c r="B32" s="466" t="s">
        <v>546</v>
      </c>
      <c r="C32" s="155"/>
      <c r="D32" s="157"/>
      <c r="E32" s="157"/>
      <c r="F32" s="155"/>
      <c r="G32" s="157"/>
      <c r="H32" s="220">
        <f t="shared" si="0"/>
        <v>0</v>
      </c>
      <c r="I32" s="7"/>
    </row>
    <row r="33" spans="1:9" ht="15.95" customHeight="1">
      <c r="A33" s="7"/>
      <c r="B33" s="466" t="s">
        <v>547</v>
      </c>
      <c r="C33" s="155"/>
      <c r="D33" s="157"/>
      <c r="E33" s="157"/>
      <c r="F33" s="155"/>
      <c r="G33" s="157"/>
      <c r="H33" s="220">
        <f t="shared" si="0"/>
        <v>0</v>
      </c>
      <c r="I33" s="7"/>
    </row>
    <row r="34" spans="1:9" ht="15.95" customHeight="1">
      <c r="A34" s="7"/>
      <c r="B34" s="466" t="s">
        <v>548</v>
      </c>
      <c r="C34" s="155"/>
      <c r="D34" s="157"/>
      <c r="E34" s="157"/>
      <c r="F34" s="155"/>
      <c r="G34" s="157"/>
      <c r="H34" s="220">
        <f t="shared" si="0"/>
        <v>0</v>
      </c>
      <c r="I34" s="7"/>
    </row>
    <row r="35" spans="1:9" ht="15.95" customHeight="1">
      <c r="A35" s="7"/>
      <c r="B35" s="466" t="s">
        <v>549</v>
      </c>
      <c r="C35" s="155"/>
      <c r="D35" s="157"/>
      <c r="E35" s="157"/>
      <c r="F35" s="155"/>
      <c r="G35" s="157"/>
      <c r="H35" s="220">
        <f t="shared" si="0"/>
        <v>0</v>
      </c>
      <c r="I35" s="7"/>
    </row>
    <row r="36" spans="1:9" ht="15.95" customHeight="1">
      <c r="A36" s="7"/>
      <c r="B36" s="466" t="s">
        <v>550</v>
      </c>
      <c r="C36" s="155"/>
      <c r="D36" s="157"/>
      <c r="E36" s="157"/>
      <c r="F36" s="155"/>
      <c r="G36" s="157"/>
      <c r="H36" s="220">
        <f t="shared" si="0"/>
        <v>0</v>
      </c>
      <c r="I36" s="7"/>
    </row>
    <row r="37" spans="1:9" ht="15.95" customHeight="1">
      <c r="A37" s="7"/>
      <c r="B37" s="466" t="s">
        <v>551</v>
      </c>
      <c r="C37" s="155"/>
      <c r="D37" s="157"/>
      <c r="E37" s="157"/>
      <c r="F37" s="155"/>
      <c r="G37" s="157"/>
      <c r="H37" s="220">
        <f t="shared" si="0"/>
        <v>0</v>
      </c>
      <c r="I37" s="7"/>
    </row>
    <row r="38" spans="1:9" ht="15.95" customHeight="1">
      <c r="A38" s="7"/>
      <c r="B38" s="466" t="s">
        <v>552</v>
      </c>
      <c r="C38" s="155"/>
      <c r="D38" s="157"/>
      <c r="E38" s="157"/>
      <c r="F38" s="155"/>
      <c r="G38" s="157"/>
      <c r="H38" s="220">
        <f t="shared" si="0"/>
        <v>0</v>
      </c>
      <c r="I38" s="7"/>
    </row>
    <row r="39" spans="1:9" ht="15.95" customHeight="1">
      <c r="A39" s="7"/>
      <c r="B39" s="466" t="s">
        <v>553</v>
      </c>
      <c r="C39" s="155"/>
      <c r="D39" s="157"/>
      <c r="E39" s="157"/>
      <c r="F39" s="155"/>
      <c r="G39" s="157"/>
      <c r="H39" s="220">
        <f t="shared" si="0"/>
        <v>0</v>
      </c>
      <c r="I39" s="7"/>
    </row>
    <row r="40" spans="1:9" ht="15.95" customHeight="1">
      <c r="A40" s="7"/>
      <c r="B40" s="466" t="s">
        <v>554</v>
      </c>
      <c r="C40" s="155"/>
      <c r="D40" s="157"/>
      <c r="E40" s="157"/>
      <c r="F40" s="155"/>
      <c r="G40" s="157"/>
      <c r="H40" s="220">
        <f t="shared" si="0"/>
        <v>0</v>
      </c>
      <c r="I40" s="7"/>
    </row>
    <row r="41" spans="1:9" ht="15.95" customHeight="1">
      <c r="A41" s="7"/>
      <c r="B41" s="466" t="s">
        <v>555</v>
      </c>
      <c r="C41" s="155"/>
      <c r="D41" s="157"/>
      <c r="E41" s="157"/>
      <c r="F41" s="155"/>
      <c r="G41" s="157"/>
      <c r="H41" s="220">
        <f t="shared" si="0"/>
        <v>0</v>
      </c>
      <c r="I41" s="7"/>
    </row>
    <row r="42" spans="1:9" ht="15.95" customHeight="1">
      <c r="A42" s="7"/>
      <c r="B42" s="466" t="s">
        <v>556</v>
      </c>
      <c r="C42" s="155"/>
      <c r="D42" s="157"/>
      <c r="E42" s="157"/>
      <c r="F42" s="155"/>
      <c r="G42" s="157"/>
      <c r="H42" s="220">
        <f t="shared" si="0"/>
        <v>0</v>
      </c>
      <c r="I42" s="7"/>
    </row>
    <row r="43" spans="1:9" ht="15.95" customHeight="1">
      <c r="A43" s="7"/>
      <c r="B43" s="466" t="s">
        <v>557</v>
      </c>
      <c r="C43" s="155"/>
      <c r="D43" s="157"/>
      <c r="E43" s="157"/>
      <c r="F43" s="155"/>
      <c r="G43" s="157"/>
      <c r="H43" s="220">
        <f t="shared" si="0"/>
        <v>0</v>
      </c>
      <c r="I43" s="7"/>
    </row>
    <row r="44" spans="1:9" ht="15.95" customHeight="1">
      <c r="A44" s="7"/>
      <c r="B44" s="466" t="s">
        <v>696</v>
      </c>
      <c r="C44" s="155"/>
      <c r="D44" s="157"/>
      <c r="E44" s="157"/>
      <c r="F44" s="155"/>
      <c r="G44" s="157"/>
      <c r="H44" s="220">
        <f t="shared" si="0"/>
        <v>0</v>
      </c>
      <c r="I44" s="7"/>
    </row>
    <row r="45" spans="1:9" ht="15.95" customHeight="1">
      <c r="A45" s="7"/>
      <c r="B45" s="466" t="s">
        <v>698</v>
      </c>
      <c r="C45" s="463" t="s">
        <v>1817</v>
      </c>
      <c r="D45" s="157"/>
      <c r="E45" s="157"/>
      <c r="F45" s="155"/>
      <c r="G45" s="157"/>
      <c r="H45" s="220">
        <f t="shared" si="0"/>
        <v>0</v>
      </c>
      <c r="I45" s="7"/>
    </row>
    <row r="46" spans="1:9" ht="15.95" customHeight="1" thickBot="1">
      <c r="A46" s="7"/>
      <c r="B46" s="475" t="s">
        <v>700</v>
      </c>
      <c r="C46" s="719" t="s">
        <v>1620</v>
      </c>
      <c r="D46" s="478">
        <f>SUM(D19:D45)</f>
        <v>0</v>
      </c>
      <c r="E46" s="478">
        <f>SUM(E19:E45)</f>
        <v>0</v>
      </c>
      <c r="F46" s="258"/>
      <c r="G46" s="478">
        <f>SUM(G19:G45)</f>
        <v>0</v>
      </c>
      <c r="H46" s="479">
        <f>SUM(H19:H45)</f>
        <v>0</v>
      </c>
      <c r="I46" s="7"/>
    </row>
    <row r="47" spans="1:9" ht="15.95" customHeight="1">
      <c r="A47" s="7"/>
      <c r="B47" s="7" t="s">
        <v>595</v>
      </c>
      <c r="C47" s="453"/>
      <c r="D47" s="453"/>
      <c r="E47" s="453"/>
      <c r="F47" s="453"/>
      <c r="G47" s="453"/>
      <c r="H47" s="453"/>
      <c r="I47" s="7"/>
    </row>
    <row r="48" spans="1:9" ht="15.95" customHeight="1">
      <c r="A48" s="7"/>
      <c r="B48" s="81" t="s">
        <v>331</v>
      </c>
      <c r="C48" s="81"/>
      <c r="D48" s="81"/>
      <c r="E48" s="81"/>
      <c r="F48" s="81"/>
      <c r="G48" s="81"/>
      <c r="H48" s="81"/>
      <c r="I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sheetData>
  <printOptions horizontalCentered="1"/>
  <pageMargins left="0.5" right="0.5" top="0.5" bottom="0.5" header="0.5" footer="0.5"/>
  <pageSetup scale="6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56</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57</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14"/>
  <sheetViews>
    <sheetView showGridLines="0" defaultGridColor="0" colorId="22" zoomScale="75" zoomScaleNormal="75" workbookViewId="0">
      <selection activeCell="G27" sqref="G27"/>
    </sheetView>
  </sheetViews>
  <sheetFormatPr defaultColWidth="9.77734375" defaultRowHeight="15"/>
  <cols>
    <col min="1" max="1" width="5.77734375" customWidth="1"/>
    <col min="2" max="2" width="40" customWidth="1"/>
    <col min="3" max="4" width="8.77734375" customWidth="1"/>
    <col min="5" max="5" width="15.77734375" customWidth="1"/>
    <col min="6" max="6" width="7.77734375" customWidth="1"/>
    <col min="7" max="13" width="14.77734375" customWidth="1"/>
  </cols>
  <sheetData>
    <row r="1" spans="1:14" ht="15.75" thickBot="1">
      <c r="A1" s="7" t="str">
        <f>'Data Sheet'!A58</f>
        <v>Annual Report of Frontier Telephone of Rochester, Inc.                                                                                                                   For the period ending December 31, 2015</v>
      </c>
      <c r="B1" s="7"/>
      <c r="C1" s="7"/>
      <c r="D1" s="7"/>
      <c r="E1" s="7"/>
      <c r="F1" s="7"/>
      <c r="G1" s="7"/>
      <c r="H1" s="7"/>
      <c r="I1" s="7"/>
      <c r="J1" s="7"/>
      <c r="K1" s="7"/>
      <c r="L1" s="7"/>
      <c r="M1" s="7"/>
      <c r="N1" s="7"/>
    </row>
    <row r="2" spans="1:14" ht="15.75">
      <c r="A2" s="722"/>
      <c r="B2" s="582"/>
      <c r="C2" s="582"/>
      <c r="D2" s="582"/>
      <c r="E2" s="582"/>
      <c r="F2" s="582"/>
      <c r="G2" s="582"/>
      <c r="H2" s="582"/>
      <c r="I2" s="582"/>
      <c r="J2" s="582"/>
      <c r="K2" s="582"/>
      <c r="L2" s="582"/>
      <c r="M2" s="583"/>
      <c r="N2" s="7"/>
    </row>
    <row r="3" spans="1:14" ht="15.75">
      <c r="A3" s="723" t="s">
        <v>1818</v>
      </c>
      <c r="B3" s="81"/>
      <c r="C3" s="81"/>
      <c r="D3" s="81"/>
      <c r="E3" s="81"/>
      <c r="F3" s="81"/>
      <c r="G3" s="81"/>
      <c r="H3" s="81"/>
      <c r="I3" s="81"/>
      <c r="J3" s="81"/>
      <c r="K3" s="81"/>
      <c r="L3" s="81"/>
      <c r="M3" s="83"/>
      <c r="N3" s="7"/>
    </row>
    <row r="4" spans="1:14">
      <c r="A4" s="84"/>
      <c r="B4" s="7"/>
      <c r="C4" s="7"/>
      <c r="D4" s="7"/>
      <c r="E4" s="7"/>
      <c r="F4" s="7"/>
      <c r="G4" s="7"/>
      <c r="H4" s="7"/>
      <c r="I4" s="7"/>
      <c r="J4" s="7"/>
      <c r="K4" s="7"/>
      <c r="L4" s="7"/>
      <c r="M4" s="455"/>
      <c r="N4" s="7"/>
    </row>
    <row r="5" spans="1:14">
      <c r="A5" s="84" t="s">
        <v>1819</v>
      </c>
      <c r="B5" s="7"/>
      <c r="C5" s="7"/>
      <c r="D5" s="7"/>
      <c r="E5" s="7"/>
      <c r="F5" s="7"/>
      <c r="G5" s="7"/>
      <c r="H5" s="7"/>
      <c r="I5" s="7"/>
      <c r="J5" s="7"/>
      <c r="K5" s="7"/>
      <c r="L5" s="7"/>
      <c r="M5" s="455"/>
      <c r="N5" s="7"/>
    </row>
    <row r="6" spans="1:14">
      <c r="A6" s="84"/>
      <c r="B6" s="7"/>
      <c r="C6" s="7"/>
      <c r="D6" s="7"/>
      <c r="E6" s="7"/>
      <c r="F6" s="7"/>
      <c r="G6" s="7"/>
      <c r="H6" s="7"/>
      <c r="I6" s="7"/>
      <c r="J6" s="7"/>
      <c r="K6" s="7"/>
      <c r="L6" s="7"/>
      <c r="M6" s="455"/>
      <c r="N6" s="7"/>
    </row>
    <row r="7" spans="1:14">
      <c r="A7" s="84" t="s">
        <v>1820</v>
      </c>
      <c r="B7" s="7"/>
      <c r="C7" s="7"/>
      <c r="D7" s="7"/>
      <c r="E7" s="7"/>
      <c r="F7" s="7"/>
      <c r="G7" s="7"/>
      <c r="H7" s="7"/>
      <c r="I7" s="7"/>
      <c r="J7" s="7"/>
      <c r="K7" s="7"/>
      <c r="L7" s="7"/>
      <c r="M7" s="455"/>
      <c r="N7" s="7"/>
    </row>
    <row r="8" spans="1:14">
      <c r="A8" s="84"/>
      <c r="B8" s="7"/>
      <c r="C8" s="7"/>
      <c r="D8" s="7"/>
      <c r="E8" s="7"/>
      <c r="F8" s="7"/>
      <c r="G8" s="7"/>
      <c r="H8" s="7"/>
      <c r="I8" s="7"/>
      <c r="J8" s="7"/>
      <c r="K8" s="7"/>
      <c r="L8" s="7"/>
      <c r="M8" s="455"/>
      <c r="N8" s="7"/>
    </row>
    <row r="9" spans="1:14">
      <c r="A9" s="84" t="s">
        <v>1821</v>
      </c>
      <c r="B9" s="7"/>
      <c r="C9" s="7"/>
      <c r="D9" s="7"/>
      <c r="E9" s="7"/>
      <c r="F9" s="7"/>
      <c r="G9" s="7"/>
      <c r="H9" s="7"/>
      <c r="I9" s="7"/>
      <c r="J9" s="7"/>
      <c r="K9" s="7"/>
      <c r="L9" s="7"/>
      <c r="M9" s="455"/>
      <c r="N9" s="7"/>
    </row>
    <row r="10" spans="1:14">
      <c r="A10" s="84"/>
      <c r="B10" s="7"/>
      <c r="C10" s="7"/>
      <c r="D10" s="7"/>
      <c r="E10" s="7"/>
      <c r="F10" s="7"/>
      <c r="G10" s="7"/>
      <c r="H10" s="7"/>
      <c r="I10" s="7"/>
      <c r="J10" s="7"/>
      <c r="K10" s="7"/>
      <c r="L10" s="7"/>
      <c r="M10" s="455"/>
      <c r="N10" s="7"/>
    </row>
    <row r="11" spans="1:14">
      <c r="A11" s="525"/>
      <c r="B11" s="724"/>
      <c r="C11" s="725" t="s">
        <v>1822</v>
      </c>
      <c r="D11" s="724"/>
      <c r="E11" s="725" t="s">
        <v>1823</v>
      </c>
      <c r="F11" s="726" t="s">
        <v>1824</v>
      </c>
      <c r="G11" s="727"/>
      <c r="H11" s="459" t="s">
        <v>1825</v>
      </c>
      <c r="I11" s="460"/>
      <c r="J11" s="728"/>
      <c r="K11" s="459" t="s">
        <v>1723</v>
      </c>
      <c r="L11" s="460"/>
      <c r="M11" s="461"/>
      <c r="N11" s="7"/>
    </row>
    <row r="12" spans="1:14">
      <c r="A12" s="487" t="s">
        <v>489</v>
      </c>
      <c r="B12" s="467" t="s">
        <v>1826</v>
      </c>
      <c r="C12" s="76" t="s">
        <v>1609</v>
      </c>
      <c r="D12" s="467" t="s">
        <v>1609</v>
      </c>
      <c r="E12" s="76" t="s">
        <v>730</v>
      </c>
      <c r="F12" s="729" t="s">
        <v>1827</v>
      </c>
      <c r="G12" s="730" t="s">
        <v>730</v>
      </c>
      <c r="H12" s="730" t="s">
        <v>1828</v>
      </c>
      <c r="I12" s="729" t="s">
        <v>1829</v>
      </c>
      <c r="J12" s="585" t="s">
        <v>1830</v>
      </c>
      <c r="K12" s="729" t="s">
        <v>1828</v>
      </c>
      <c r="L12" s="585" t="s">
        <v>1830</v>
      </c>
      <c r="M12" s="464" t="s">
        <v>1829</v>
      </c>
      <c r="N12" s="7"/>
    </row>
    <row r="13" spans="1:14">
      <c r="A13" s="731" t="s">
        <v>501</v>
      </c>
      <c r="B13" s="732"/>
      <c r="C13" s="490" t="s">
        <v>1614</v>
      </c>
      <c r="D13" s="469" t="s">
        <v>1615</v>
      </c>
      <c r="E13" s="490" t="s">
        <v>1831</v>
      </c>
      <c r="F13" s="469" t="s">
        <v>1832</v>
      </c>
      <c r="G13" s="733" t="s">
        <v>1833</v>
      </c>
      <c r="H13" s="733" t="s">
        <v>1834</v>
      </c>
      <c r="I13" s="469" t="s">
        <v>1835</v>
      </c>
      <c r="J13" s="470" t="s">
        <v>1836</v>
      </c>
      <c r="K13" s="469" t="s">
        <v>1837</v>
      </c>
      <c r="L13" s="470" t="s">
        <v>1838</v>
      </c>
      <c r="M13" s="471" t="s">
        <v>1839</v>
      </c>
      <c r="N13" s="7"/>
    </row>
    <row r="14" spans="1:14" ht="15.75">
      <c r="A14" s="84">
        <v>1</v>
      </c>
      <c r="B14" s="734" t="s">
        <v>1840</v>
      </c>
      <c r="C14" s="1001"/>
      <c r="D14" s="1002"/>
      <c r="E14" s="1001"/>
      <c r="F14" s="1002"/>
      <c r="G14" s="1003"/>
      <c r="H14" s="1002"/>
      <c r="I14" s="1004"/>
      <c r="J14" s="1004"/>
      <c r="K14" s="1002"/>
      <c r="L14" s="1002"/>
      <c r="M14" s="1005"/>
      <c r="N14" s="7"/>
    </row>
    <row r="15" spans="1:14">
      <c r="A15" s="84">
        <f t="shared" ref="A15:A20" si="0">A14+1</f>
        <v>2</v>
      </c>
      <c r="B15" s="1046" t="s">
        <v>586</v>
      </c>
      <c r="C15" s="30"/>
      <c r="D15" s="492"/>
      <c r="E15" s="517"/>
      <c r="F15" s="735"/>
      <c r="G15" s="736"/>
      <c r="H15" s="491"/>
      <c r="I15" s="253"/>
      <c r="J15" s="253"/>
      <c r="K15" s="491"/>
      <c r="L15" s="253"/>
      <c r="M15" s="254"/>
      <c r="N15" s="7"/>
    </row>
    <row r="16" spans="1:14">
      <c r="A16" s="84">
        <f t="shared" si="0"/>
        <v>3</v>
      </c>
      <c r="B16" s="492"/>
      <c r="C16" s="30"/>
      <c r="D16" s="492"/>
      <c r="E16" s="160"/>
      <c r="F16" s="735"/>
      <c r="G16" s="161"/>
      <c r="H16" s="493"/>
      <c r="I16" s="157"/>
      <c r="J16" s="157"/>
      <c r="K16" s="493"/>
      <c r="L16" s="493"/>
      <c r="M16" s="158"/>
      <c r="N16" s="7"/>
    </row>
    <row r="17" spans="1:14">
      <c r="A17" s="84">
        <f t="shared" si="0"/>
        <v>4</v>
      </c>
      <c r="B17" s="492"/>
      <c r="C17" s="30"/>
      <c r="D17" s="492"/>
      <c r="E17" s="160"/>
      <c r="F17" s="735"/>
      <c r="G17" s="161"/>
      <c r="H17" s="493"/>
      <c r="I17" s="157"/>
      <c r="J17" s="157"/>
      <c r="K17" s="493"/>
      <c r="L17" s="493"/>
      <c r="M17" s="158"/>
      <c r="N17" s="7"/>
    </row>
    <row r="18" spans="1:14">
      <c r="A18" s="84">
        <f t="shared" si="0"/>
        <v>5</v>
      </c>
      <c r="B18" s="492"/>
      <c r="C18" s="30"/>
      <c r="D18" s="492"/>
      <c r="E18" s="160"/>
      <c r="F18" s="735"/>
      <c r="G18" s="161"/>
      <c r="H18" s="493"/>
      <c r="I18" s="157"/>
      <c r="J18" s="157"/>
      <c r="K18" s="493"/>
      <c r="L18" s="493"/>
      <c r="M18" s="158"/>
      <c r="N18" s="7"/>
    </row>
    <row r="19" spans="1:14">
      <c r="A19" s="84">
        <f t="shared" si="0"/>
        <v>6</v>
      </c>
      <c r="B19" s="492"/>
      <c r="C19" s="30"/>
      <c r="D19" s="492"/>
      <c r="E19" s="160"/>
      <c r="F19" s="735"/>
      <c r="G19" s="161"/>
      <c r="H19" s="493"/>
      <c r="I19" s="157"/>
      <c r="J19" s="157"/>
      <c r="K19" s="493"/>
      <c r="L19" s="493"/>
      <c r="M19" s="158"/>
      <c r="N19" s="7"/>
    </row>
    <row r="20" spans="1:14">
      <c r="A20" s="84">
        <f t="shared" si="0"/>
        <v>7</v>
      </c>
      <c r="B20" s="492"/>
      <c r="C20" s="30"/>
      <c r="D20" s="492"/>
      <c r="E20" s="160"/>
      <c r="F20" s="735"/>
      <c r="G20" s="161"/>
      <c r="H20" s="493"/>
      <c r="I20" s="157"/>
      <c r="J20" s="157"/>
      <c r="K20" s="493"/>
      <c r="L20" s="493"/>
      <c r="M20" s="158"/>
      <c r="N20" s="7"/>
    </row>
    <row r="21" spans="1:14" ht="15.75">
      <c r="A21" s="84">
        <v>8</v>
      </c>
      <c r="B21" s="737" t="s">
        <v>500</v>
      </c>
      <c r="C21" s="7"/>
      <c r="D21" s="488"/>
      <c r="E21" s="738">
        <f>SUM(E14:E20)</f>
        <v>0</v>
      </c>
      <c r="F21" s="739"/>
      <c r="G21" s="740"/>
      <c r="H21" s="741"/>
      <c r="I21" s="255"/>
      <c r="J21" s="255"/>
      <c r="K21" s="741"/>
      <c r="L21" s="741"/>
      <c r="M21" s="220"/>
      <c r="N21" s="7"/>
    </row>
    <row r="22" spans="1:14">
      <c r="A22" s="84"/>
      <c r="B22" s="488"/>
      <c r="C22" s="7"/>
      <c r="D22" s="488"/>
      <c r="E22" s="7"/>
      <c r="F22" s="739"/>
      <c r="G22" s="740"/>
      <c r="H22" s="741"/>
      <c r="I22" s="255"/>
      <c r="J22" s="255"/>
      <c r="K22" s="741"/>
      <c r="L22" s="741"/>
      <c r="M22" s="220"/>
      <c r="N22" s="7"/>
    </row>
    <row r="23" spans="1:14" ht="15.75">
      <c r="A23" s="84">
        <f>A21+1</f>
        <v>9</v>
      </c>
      <c r="B23" s="734" t="s">
        <v>1841</v>
      </c>
      <c r="C23" s="1001"/>
      <c r="D23" s="1002"/>
      <c r="E23" s="1001"/>
      <c r="F23" s="1006"/>
      <c r="G23" s="1007"/>
      <c r="H23" s="1008"/>
      <c r="I23" s="1009"/>
      <c r="J23" s="1009"/>
      <c r="K23" s="1008"/>
      <c r="L23" s="1008"/>
      <c r="M23" s="1010"/>
      <c r="N23" s="7"/>
    </row>
    <row r="24" spans="1:14">
      <c r="A24" s="84">
        <f>A23+1</f>
        <v>10</v>
      </c>
      <c r="B24" s="1046" t="s">
        <v>586</v>
      </c>
      <c r="C24" s="30"/>
      <c r="D24" s="492"/>
      <c r="E24" s="517"/>
      <c r="F24" s="735"/>
      <c r="G24" s="161"/>
      <c r="H24" s="493"/>
      <c r="I24" s="157"/>
      <c r="J24" s="157"/>
      <c r="K24" s="493"/>
      <c r="L24" s="157"/>
      <c r="M24" s="158"/>
      <c r="N24" s="7"/>
    </row>
    <row r="25" spans="1:14">
      <c r="A25" s="84">
        <f>A24+1</f>
        <v>11</v>
      </c>
      <c r="B25" s="492"/>
      <c r="C25" s="30"/>
      <c r="D25" s="492"/>
      <c r="E25" s="160"/>
      <c r="F25" s="735"/>
      <c r="G25" s="161"/>
      <c r="H25" s="493"/>
      <c r="I25" s="157"/>
      <c r="J25" s="157"/>
      <c r="K25" s="493"/>
      <c r="L25" s="493"/>
      <c r="M25" s="158"/>
      <c r="N25" s="7"/>
    </row>
    <row r="26" spans="1:14">
      <c r="A26" s="84">
        <f>A25+1</f>
        <v>12</v>
      </c>
      <c r="B26" s="492"/>
      <c r="C26" s="30"/>
      <c r="D26" s="492"/>
      <c r="E26" s="160"/>
      <c r="F26" s="735"/>
      <c r="G26" s="161"/>
      <c r="H26" s="493"/>
      <c r="I26" s="157"/>
      <c r="J26" s="157"/>
      <c r="K26" s="493"/>
      <c r="L26" s="493"/>
      <c r="M26" s="158"/>
      <c r="N26" s="7"/>
    </row>
    <row r="27" spans="1:14">
      <c r="A27" s="84">
        <f>A26+1</f>
        <v>13</v>
      </c>
      <c r="B27" s="492"/>
      <c r="C27" s="30"/>
      <c r="D27" s="492"/>
      <c r="E27" s="160"/>
      <c r="F27" s="735"/>
      <c r="G27" s="161"/>
      <c r="H27" s="493"/>
      <c r="I27" s="157"/>
      <c r="J27" s="157"/>
      <c r="K27" s="493"/>
      <c r="L27" s="493"/>
      <c r="M27" s="158"/>
      <c r="N27" s="7"/>
    </row>
    <row r="28" spans="1:14" ht="15.75">
      <c r="A28" s="84">
        <v>14</v>
      </c>
      <c r="B28" s="745" t="s">
        <v>1743</v>
      </c>
      <c r="C28" s="7"/>
      <c r="D28" s="488"/>
      <c r="E28" s="738">
        <f>SUM(E24:E27)</f>
        <v>0</v>
      </c>
      <c r="F28" s="488"/>
      <c r="G28" s="740"/>
      <c r="H28" s="740"/>
      <c r="I28" s="741"/>
      <c r="J28" s="255"/>
      <c r="K28" s="219"/>
      <c r="L28" s="741"/>
      <c r="M28" s="220"/>
      <c r="N28" s="7"/>
    </row>
    <row r="29" spans="1:14">
      <c r="A29" s="84"/>
      <c r="B29" s="488"/>
      <c r="C29" s="7"/>
      <c r="D29" s="488"/>
      <c r="E29" s="7"/>
      <c r="F29" s="488"/>
      <c r="G29" s="740"/>
      <c r="H29" s="741"/>
      <c r="I29" s="255"/>
      <c r="J29" s="255"/>
      <c r="K29" s="219"/>
      <c r="L29" s="741"/>
      <c r="M29" s="220"/>
      <c r="N29" s="7"/>
    </row>
    <row r="30" spans="1:14" ht="15.75">
      <c r="A30" s="84">
        <v>15</v>
      </c>
      <c r="B30" s="734" t="s">
        <v>1842</v>
      </c>
      <c r="C30" s="30"/>
      <c r="D30" s="1002"/>
      <c r="E30" s="1001"/>
      <c r="F30" s="1002"/>
      <c r="G30" s="1007"/>
      <c r="H30" s="1008"/>
      <c r="I30" s="1009"/>
      <c r="J30" s="1009"/>
      <c r="K30" s="1011"/>
      <c r="L30" s="1008"/>
      <c r="M30" s="1010"/>
      <c r="N30" s="7"/>
    </row>
    <row r="31" spans="1:14">
      <c r="A31" s="84">
        <f t="shared" ref="A31:A38" si="1">A30+1</f>
        <v>16</v>
      </c>
      <c r="B31" s="1046" t="s">
        <v>586</v>
      </c>
      <c r="C31" s="30"/>
      <c r="D31" s="492"/>
      <c r="E31" s="517"/>
      <c r="F31" s="492"/>
      <c r="G31" s="161"/>
      <c r="H31" s="493"/>
      <c r="I31" s="157"/>
      <c r="J31" s="157"/>
      <c r="K31" s="160"/>
      <c r="L31" s="493"/>
      <c r="M31" s="158"/>
      <c r="N31" s="7"/>
    </row>
    <row r="32" spans="1:14">
      <c r="A32" s="84">
        <f t="shared" si="1"/>
        <v>17</v>
      </c>
      <c r="B32" s="492"/>
      <c r="C32" s="30"/>
      <c r="D32" s="492"/>
      <c r="E32" s="160"/>
      <c r="F32" s="492"/>
      <c r="G32" s="161"/>
      <c r="H32" s="493"/>
      <c r="I32" s="157"/>
      <c r="J32" s="157"/>
      <c r="K32" s="160"/>
      <c r="L32" s="493"/>
      <c r="M32" s="158"/>
      <c r="N32" s="7"/>
    </row>
    <row r="33" spans="1:14" ht="15.75">
      <c r="A33" s="84">
        <v>18</v>
      </c>
      <c r="B33" s="745" t="s">
        <v>1743</v>
      </c>
      <c r="C33" s="7"/>
      <c r="D33" s="488"/>
      <c r="E33" s="738">
        <f>SUM(E30:E32)</f>
        <v>0</v>
      </c>
      <c r="F33" s="488"/>
      <c r="G33" s="740"/>
      <c r="H33" s="741"/>
      <c r="I33" s="255"/>
      <c r="J33" s="255"/>
      <c r="K33" s="219"/>
      <c r="L33" s="741"/>
      <c r="M33" s="220"/>
      <c r="N33" s="7"/>
    </row>
    <row r="34" spans="1:14">
      <c r="A34" s="84"/>
      <c r="B34" s="488"/>
      <c r="C34" s="7"/>
      <c r="D34" s="488"/>
      <c r="E34" s="7"/>
      <c r="F34" s="488"/>
      <c r="G34" s="740"/>
      <c r="H34" s="741"/>
      <c r="I34" s="255"/>
      <c r="J34" s="255"/>
      <c r="K34" s="219"/>
      <c r="L34" s="741"/>
      <c r="M34" s="220"/>
      <c r="N34" s="7"/>
    </row>
    <row r="35" spans="1:14" ht="15.75">
      <c r="A35" s="84">
        <v>19</v>
      </c>
      <c r="B35" s="734" t="s">
        <v>1843</v>
      </c>
      <c r="C35" s="1001"/>
      <c r="D35" s="1002"/>
      <c r="E35" s="1001"/>
      <c r="F35" s="1002"/>
      <c r="G35" s="1007"/>
      <c r="H35" s="1008"/>
      <c r="I35" s="1009"/>
      <c r="J35" s="1009"/>
      <c r="K35" s="1011"/>
      <c r="L35" s="1008"/>
      <c r="M35" s="1010"/>
      <c r="N35" s="7"/>
    </row>
    <row r="36" spans="1:14">
      <c r="A36" s="84">
        <f t="shared" si="1"/>
        <v>20</v>
      </c>
      <c r="B36" s="1046" t="s">
        <v>586</v>
      </c>
      <c r="C36" s="30"/>
      <c r="D36" s="492"/>
      <c r="E36" s="517"/>
      <c r="F36" s="492"/>
      <c r="G36" s="161"/>
      <c r="H36" s="493"/>
      <c r="I36" s="157"/>
      <c r="J36" s="157"/>
      <c r="K36" s="160"/>
      <c r="L36" s="493"/>
      <c r="M36" s="158"/>
      <c r="N36" s="7"/>
    </row>
    <row r="37" spans="1:14">
      <c r="A37" s="84">
        <f t="shared" si="1"/>
        <v>21</v>
      </c>
      <c r="B37" s="492"/>
      <c r="C37" s="30"/>
      <c r="D37" s="492"/>
      <c r="E37" s="160"/>
      <c r="F37" s="492"/>
      <c r="G37" s="161"/>
      <c r="H37" s="493"/>
      <c r="I37" s="157"/>
      <c r="J37" s="157"/>
      <c r="K37" s="160"/>
      <c r="L37" s="493"/>
      <c r="M37" s="158"/>
      <c r="N37" s="7"/>
    </row>
    <row r="38" spans="1:14">
      <c r="A38" s="84">
        <f t="shared" si="1"/>
        <v>22</v>
      </c>
      <c r="B38" s="492"/>
      <c r="C38" s="30"/>
      <c r="D38" s="492"/>
      <c r="E38" s="160"/>
      <c r="F38" s="492"/>
      <c r="G38" s="161"/>
      <c r="H38" s="493"/>
      <c r="I38" s="157"/>
      <c r="J38" s="157"/>
      <c r="K38" s="160"/>
      <c r="L38" s="493"/>
      <c r="M38" s="158"/>
      <c r="N38" s="7"/>
    </row>
    <row r="39" spans="1:14" ht="15.75">
      <c r="A39" s="84">
        <v>23</v>
      </c>
      <c r="B39" s="745" t="s">
        <v>1743</v>
      </c>
      <c r="C39" s="7"/>
      <c r="D39" s="488"/>
      <c r="E39" s="738">
        <f>SUM(E35:E38)</f>
        <v>0</v>
      </c>
      <c r="F39" s="488"/>
      <c r="G39" s="740"/>
      <c r="H39" s="741"/>
      <c r="I39" s="255"/>
      <c r="J39" s="255"/>
      <c r="K39" s="219"/>
      <c r="L39" s="741"/>
      <c r="M39" s="220"/>
      <c r="N39" s="7"/>
    </row>
    <row r="40" spans="1:14">
      <c r="A40" s="84"/>
      <c r="B40" s="488"/>
      <c r="C40" s="7"/>
      <c r="D40" s="488"/>
      <c r="E40" s="7"/>
      <c r="F40" s="488"/>
      <c r="G40" s="740"/>
      <c r="H40" s="741"/>
      <c r="I40" s="255"/>
      <c r="J40" s="255"/>
      <c r="K40" s="219"/>
      <c r="L40" s="741"/>
      <c r="M40" s="220"/>
      <c r="N40" s="7"/>
    </row>
    <row r="41" spans="1:14" ht="16.5" thickBot="1">
      <c r="A41" s="742">
        <v>24</v>
      </c>
      <c r="B41" s="746" t="s">
        <v>1844</v>
      </c>
      <c r="C41" s="476"/>
      <c r="D41" s="496"/>
      <c r="E41" s="571">
        <f>E28+E33+E39</f>
        <v>0</v>
      </c>
      <c r="F41" s="744"/>
      <c r="G41" s="747">
        <f>SUM(G15:G40)</f>
        <v>0</v>
      </c>
      <c r="H41" s="747">
        <f t="shared" ref="H41:M41" si="2">SUM(H15:H40)</f>
        <v>0</v>
      </c>
      <c r="I41" s="747">
        <f t="shared" si="2"/>
        <v>0</v>
      </c>
      <c r="J41" s="747">
        <f t="shared" si="2"/>
        <v>0</v>
      </c>
      <c r="K41" s="747">
        <f t="shared" si="2"/>
        <v>0</v>
      </c>
      <c r="L41" s="747">
        <f t="shared" si="2"/>
        <v>0</v>
      </c>
      <c r="M41" s="747">
        <f t="shared" si="2"/>
        <v>0</v>
      </c>
      <c r="N41" s="7"/>
    </row>
    <row r="42" spans="1:14">
      <c r="A42" s="76" t="s">
        <v>436</v>
      </c>
      <c r="B42" s="7"/>
      <c r="C42" s="7"/>
      <c r="D42" s="7"/>
      <c r="E42" s="7"/>
      <c r="F42" s="7"/>
      <c r="G42" s="7"/>
      <c r="H42" s="7"/>
      <c r="I42" s="7"/>
      <c r="J42" s="7"/>
      <c r="K42" s="7"/>
      <c r="L42" s="7"/>
      <c r="M42" s="7"/>
      <c r="N42" s="7"/>
    </row>
    <row r="43" spans="1:14" s="99" customFormat="1" ht="18" customHeight="1">
      <c r="A43" s="316"/>
      <c r="B43" s="280"/>
      <c r="C43" s="281"/>
      <c r="D43" s="281"/>
      <c r="E43" s="448" t="s">
        <v>442</v>
      </c>
      <c r="F43" s="280"/>
      <c r="G43" s="280"/>
      <c r="H43" s="280"/>
      <c r="I43" s="281"/>
      <c r="J43" s="280"/>
      <c r="K43" s="281"/>
      <c r="L43" s="280"/>
      <c r="M43" s="282"/>
      <c r="N43" s="2"/>
    </row>
    <row r="44" spans="1:14" s="99" customFormat="1" ht="18" customHeight="1">
      <c r="A44" s="427" t="s">
        <v>489</v>
      </c>
      <c r="B44" s="2"/>
      <c r="C44" s="285"/>
      <c r="D44" s="285"/>
      <c r="E44" s="450" t="s">
        <v>1845</v>
      </c>
      <c r="F44" s="129" t="s">
        <v>1846</v>
      </c>
      <c r="G44" s="129"/>
      <c r="H44" s="129"/>
      <c r="I44" s="431"/>
      <c r="J44" s="129" t="s">
        <v>1847</v>
      </c>
      <c r="K44" s="431"/>
      <c r="L44" s="129" t="s">
        <v>1848</v>
      </c>
      <c r="M44" s="238"/>
      <c r="N44" s="2"/>
    </row>
    <row r="45" spans="1:14" s="99" customFormat="1" ht="18" customHeight="1">
      <c r="A45" s="427" t="s">
        <v>501</v>
      </c>
      <c r="B45" s="2"/>
      <c r="C45" s="450"/>
      <c r="D45" s="450"/>
      <c r="E45" s="450" t="s">
        <v>1849</v>
      </c>
      <c r="F45" s="448" t="s">
        <v>442</v>
      </c>
      <c r="G45" s="448" t="s">
        <v>1850</v>
      </c>
      <c r="H45" s="281"/>
      <c r="I45" s="448" t="s">
        <v>1851</v>
      </c>
      <c r="J45" s="281"/>
      <c r="K45" s="448" t="s">
        <v>1417</v>
      </c>
      <c r="L45" s="281"/>
      <c r="M45" s="282"/>
      <c r="N45" s="2"/>
    </row>
    <row r="46" spans="1:14" s="99" customFormat="1" ht="18" customHeight="1">
      <c r="A46" s="429"/>
      <c r="B46" s="2"/>
      <c r="C46" s="450"/>
      <c r="D46" s="450"/>
      <c r="E46" s="450" t="s">
        <v>1852</v>
      </c>
      <c r="F46" s="450" t="s">
        <v>1853</v>
      </c>
      <c r="G46" s="450" t="s">
        <v>1854</v>
      </c>
      <c r="H46" s="285"/>
      <c r="I46" s="450" t="s">
        <v>1855</v>
      </c>
      <c r="J46" s="285"/>
      <c r="K46" s="450" t="s">
        <v>1856</v>
      </c>
      <c r="L46" s="285"/>
      <c r="M46" s="240"/>
      <c r="N46" s="2"/>
    </row>
    <row r="47" spans="1:14" s="99" customFormat="1" ht="18" customHeight="1">
      <c r="A47" s="429"/>
      <c r="B47" s="2"/>
      <c r="C47" s="285"/>
      <c r="D47" s="285"/>
      <c r="E47" s="450" t="s">
        <v>1857</v>
      </c>
      <c r="F47" s="450" t="s">
        <v>1858</v>
      </c>
      <c r="G47" s="450" t="s">
        <v>1859</v>
      </c>
      <c r="H47" s="450" t="s">
        <v>730</v>
      </c>
      <c r="I47" s="450" t="s">
        <v>1860</v>
      </c>
      <c r="J47" s="450" t="s">
        <v>1861</v>
      </c>
      <c r="K47" s="450" t="s">
        <v>1862</v>
      </c>
      <c r="L47" s="450" t="s">
        <v>1722</v>
      </c>
      <c r="M47" s="374" t="s">
        <v>1863</v>
      </c>
      <c r="N47" s="2"/>
    </row>
    <row r="48" spans="1:14" s="99" customFormat="1" ht="18" customHeight="1">
      <c r="A48" s="429"/>
      <c r="B48" s="2"/>
      <c r="C48" s="285"/>
      <c r="D48" s="285"/>
      <c r="E48" s="450" t="s">
        <v>227</v>
      </c>
      <c r="F48" s="450" t="s">
        <v>228</v>
      </c>
      <c r="G48" s="450" t="s">
        <v>515</v>
      </c>
      <c r="H48" s="450" t="s">
        <v>516</v>
      </c>
      <c r="I48" s="450" t="s">
        <v>517</v>
      </c>
      <c r="J48" s="450" t="s">
        <v>518</v>
      </c>
      <c r="K48" s="450" t="s">
        <v>519</v>
      </c>
      <c r="L48" s="450" t="s">
        <v>520</v>
      </c>
      <c r="M48" s="374" t="s">
        <v>521</v>
      </c>
      <c r="N48" s="2"/>
    </row>
    <row r="49" spans="1:14" s="1260" customFormat="1" ht="18" customHeight="1">
      <c r="A49" s="1240"/>
      <c r="B49" s="1182"/>
      <c r="C49" s="1216"/>
      <c r="D49" s="1216"/>
      <c r="E49" s="1216"/>
      <c r="F49" s="1216"/>
      <c r="G49" s="1216"/>
      <c r="H49" s="1216"/>
      <c r="I49" s="1216"/>
      <c r="J49" s="1216"/>
      <c r="K49" s="1216"/>
      <c r="L49" s="1216"/>
      <c r="M49" s="1217"/>
      <c r="N49" s="1165"/>
    </row>
    <row r="50" spans="1:14" s="1260" customFormat="1" ht="18" customHeight="1">
      <c r="A50" s="1234">
        <v>25</v>
      </c>
      <c r="B50" s="1369" t="s">
        <v>1864</v>
      </c>
      <c r="C50" s="1100"/>
      <c r="D50" s="1100"/>
      <c r="E50" s="1055"/>
      <c r="F50" s="1055"/>
      <c r="G50" s="1055"/>
      <c r="H50" s="1055"/>
      <c r="I50" s="1055"/>
      <c r="J50" s="1055"/>
      <c r="K50" s="1055"/>
      <c r="L50" s="1055"/>
      <c r="M50" s="1056"/>
      <c r="N50" s="1165"/>
    </row>
    <row r="51" spans="1:14" s="1260" customFormat="1" ht="18" customHeight="1">
      <c r="A51" s="1234"/>
      <c r="B51" s="1165"/>
      <c r="C51" s="1055"/>
      <c r="D51" s="1055"/>
      <c r="E51" s="1055"/>
      <c r="F51" s="1055"/>
      <c r="G51" s="1055"/>
      <c r="H51" s="1055"/>
      <c r="I51" s="1055"/>
      <c r="J51" s="1370"/>
      <c r="K51" s="1055"/>
      <c r="L51" s="1055"/>
      <c r="M51" s="1056"/>
      <c r="N51" s="1165"/>
    </row>
    <row r="52" spans="1:14" s="1260" customFormat="1" ht="18" customHeight="1">
      <c r="A52" s="1234">
        <v>26</v>
      </c>
      <c r="B52" s="1371" t="s">
        <v>609</v>
      </c>
      <c r="C52" s="1057"/>
      <c r="D52" s="1057"/>
      <c r="E52" s="1247">
        <v>1000</v>
      </c>
      <c r="F52" s="1247">
        <v>772</v>
      </c>
      <c r="G52" s="1372">
        <v>0</v>
      </c>
      <c r="H52" s="1196">
        <f>+G52*F52</f>
        <v>0</v>
      </c>
      <c r="I52" s="1196">
        <v>451236610.06999999</v>
      </c>
      <c r="J52" s="1247"/>
      <c r="K52" s="1196"/>
      <c r="L52" s="1196">
        <v>0</v>
      </c>
      <c r="M52" s="1059">
        <v>0</v>
      </c>
      <c r="N52" s="1165"/>
    </row>
    <row r="53" spans="1:14" s="1260" customFormat="1" ht="18" customHeight="1">
      <c r="A53" s="1234">
        <v>27</v>
      </c>
      <c r="B53" s="1165"/>
      <c r="C53" s="1057"/>
      <c r="D53" s="1057"/>
      <c r="E53" s="1247"/>
      <c r="F53" s="1247"/>
      <c r="G53" s="1057"/>
      <c r="H53" s="1247"/>
      <c r="I53" s="1247"/>
      <c r="J53" s="1247"/>
      <c r="K53" s="1247"/>
      <c r="L53" s="1247"/>
      <c r="M53" s="1088"/>
      <c r="N53" s="1165"/>
    </row>
    <row r="54" spans="1:14" s="1260" customFormat="1" ht="18" customHeight="1">
      <c r="A54" s="1234">
        <v>28</v>
      </c>
      <c r="B54" s="1165"/>
      <c r="C54" s="1057"/>
      <c r="D54" s="1057"/>
      <c r="E54" s="1247"/>
      <c r="F54" s="1247"/>
      <c r="G54" s="1057"/>
      <c r="H54" s="1247"/>
      <c r="I54" s="1247"/>
      <c r="J54" s="1247"/>
      <c r="K54" s="1247"/>
      <c r="L54" s="1247"/>
      <c r="M54" s="1088"/>
      <c r="N54" s="1165"/>
    </row>
    <row r="55" spans="1:14" s="1260" customFormat="1" ht="18" customHeight="1">
      <c r="A55" s="1234">
        <v>29</v>
      </c>
      <c r="B55" s="1165"/>
      <c r="C55" s="1373" t="s">
        <v>1865</v>
      </c>
      <c r="D55" s="1373"/>
      <c r="E55" s="1374">
        <f>SUM(E52:E54)</f>
        <v>1000</v>
      </c>
      <c r="F55" s="1374">
        <f>SUM(F52:F54)</f>
        <v>772</v>
      </c>
      <c r="G55" s="1375" t="s">
        <v>1866</v>
      </c>
      <c r="H55" s="1376">
        <f t="shared" ref="H55:M55" si="3">SUM(H52:H54)</f>
        <v>0</v>
      </c>
      <c r="I55" s="1376">
        <f t="shared" si="3"/>
        <v>451236610.06999999</v>
      </c>
      <c r="J55" s="1374">
        <f t="shared" si="3"/>
        <v>0</v>
      </c>
      <c r="K55" s="1376">
        <f t="shared" si="3"/>
        <v>0</v>
      </c>
      <c r="L55" s="1376">
        <f t="shared" si="3"/>
        <v>0</v>
      </c>
      <c r="M55" s="1377">
        <f t="shared" si="3"/>
        <v>0</v>
      </c>
      <c r="N55" s="1165"/>
    </row>
    <row r="56" spans="1:14" s="99" customFormat="1" ht="18" customHeight="1">
      <c r="A56" s="963"/>
      <c r="B56" s="280"/>
      <c r="C56" s="281"/>
      <c r="D56" s="281"/>
      <c r="E56" s="281"/>
      <c r="F56" s="281"/>
      <c r="G56" s="285"/>
      <c r="H56" s="281"/>
      <c r="I56" s="281"/>
      <c r="J56" s="281"/>
      <c r="K56" s="281"/>
      <c r="L56" s="281"/>
      <c r="M56" s="282"/>
      <c r="N56" s="2"/>
    </row>
    <row r="57" spans="1:14" s="99" customFormat="1" ht="18" customHeight="1">
      <c r="A57" s="427">
        <v>30</v>
      </c>
      <c r="B57" s="1202" t="s">
        <v>1867</v>
      </c>
      <c r="C57" s="785"/>
      <c r="D57" s="785"/>
      <c r="E57" s="285"/>
      <c r="F57" s="285"/>
      <c r="G57" s="285"/>
      <c r="H57" s="285"/>
      <c r="I57" s="285"/>
      <c r="J57" s="285"/>
      <c r="K57" s="285"/>
      <c r="L57" s="285"/>
      <c r="M57" s="240"/>
      <c r="N57" s="2"/>
    </row>
    <row r="58" spans="1:14" s="99" customFormat="1" ht="18" customHeight="1">
      <c r="A58" s="427"/>
      <c r="B58" s="2"/>
      <c r="C58" s="285"/>
      <c r="D58" s="285"/>
      <c r="E58" s="285"/>
      <c r="F58" s="412"/>
      <c r="G58" s="285"/>
      <c r="H58" s="285"/>
      <c r="I58" s="285"/>
      <c r="J58" s="412"/>
      <c r="K58" s="285"/>
      <c r="L58" s="285"/>
      <c r="M58" s="240"/>
      <c r="N58" s="2"/>
    </row>
    <row r="59" spans="1:14" s="99" customFormat="1" ht="18" customHeight="1">
      <c r="A59" s="427">
        <v>31</v>
      </c>
      <c r="B59" s="434" t="s">
        <v>586</v>
      </c>
      <c r="C59" s="292"/>
      <c r="D59" s="292"/>
      <c r="E59" s="419"/>
      <c r="F59" s="419"/>
      <c r="G59" s="435"/>
      <c r="H59" s="435"/>
      <c r="I59" s="435"/>
      <c r="J59" s="419"/>
      <c r="K59" s="435"/>
      <c r="L59" s="435"/>
      <c r="M59" s="498"/>
      <c r="N59" s="2"/>
    </row>
    <row r="60" spans="1:14" s="99" customFormat="1" ht="18" customHeight="1">
      <c r="A60" s="427">
        <v>32</v>
      </c>
      <c r="B60" s="2"/>
      <c r="C60" s="292"/>
      <c r="D60" s="292"/>
      <c r="E60" s="419"/>
      <c r="F60" s="419"/>
      <c r="G60" s="419"/>
      <c r="H60" s="419"/>
      <c r="I60" s="419"/>
      <c r="J60" s="419"/>
      <c r="K60" s="419"/>
      <c r="L60" s="419"/>
      <c r="M60" s="385"/>
      <c r="N60" s="2"/>
    </row>
    <row r="61" spans="1:14" s="99" customFormat="1" ht="18" customHeight="1">
      <c r="A61" s="427">
        <v>33</v>
      </c>
      <c r="B61" s="2"/>
      <c r="C61" s="292"/>
      <c r="D61" s="292"/>
      <c r="E61" s="419"/>
      <c r="F61" s="419"/>
      <c r="G61" s="419"/>
      <c r="H61" s="419"/>
      <c r="I61" s="419"/>
      <c r="J61" s="419"/>
      <c r="K61" s="419"/>
      <c r="L61" s="419"/>
      <c r="M61" s="385"/>
      <c r="N61" s="2"/>
    </row>
    <row r="62" spans="1:14" s="99" customFormat="1" ht="18" customHeight="1" thickBot="1">
      <c r="A62" s="787">
        <v>34</v>
      </c>
      <c r="B62" s="276"/>
      <c r="C62" s="788" t="s">
        <v>1868</v>
      </c>
      <c r="D62" s="788"/>
      <c r="E62" s="424">
        <f>SUM(E59:E61)</f>
        <v>0</v>
      </c>
      <c r="F62" s="424">
        <f>SUM(F59:F61)</f>
        <v>0</v>
      </c>
      <c r="G62" s="789" t="s">
        <v>1866</v>
      </c>
      <c r="H62" s="720">
        <f t="shared" ref="H62:M62" si="4">SUM(H59:H61)</f>
        <v>0</v>
      </c>
      <c r="I62" s="720">
        <f t="shared" si="4"/>
        <v>0</v>
      </c>
      <c r="J62" s="424">
        <f t="shared" si="4"/>
        <v>0</v>
      </c>
      <c r="K62" s="720">
        <f t="shared" si="4"/>
        <v>0</v>
      </c>
      <c r="L62" s="720">
        <f t="shared" si="4"/>
        <v>0</v>
      </c>
      <c r="M62" s="721">
        <f t="shared" si="4"/>
        <v>0</v>
      </c>
      <c r="N62" s="2"/>
    </row>
    <row r="63" spans="1:14" s="99" customFormat="1" ht="18" customHeight="1">
      <c r="A63" s="427"/>
      <c r="B63" s="2"/>
      <c r="C63" s="292"/>
      <c r="D63" s="292"/>
      <c r="E63" s="419"/>
      <c r="F63" s="419"/>
      <c r="G63" s="419"/>
      <c r="H63" s="419"/>
      <c r="I63" s="419"/>
      <c r="J63" s="419"/>
      <c r="K63" s="419"/>
      <c r="L63" s="419"/>
      <c r="M63" s="385"/>
      <c r="N63" s="2"/>
    </row>
    <row r="64" spans="1:14" s="99" customFormat="1" ht="18" customHeight="1" thickBot="1">
      <c r="A64" s="787">
        <v>35</v>
      </c>
      <c r="B64" s="1203" t="s">
        <v>1869</v>
      </c>
      <c r="C64" s="788"/>
      <c r="D64" s="788"/>
      <c r="E64" s="571">
        <f>+E41+H55+I55+Sch.11!E114</f>
        <v>1023482050.6099999</v>
      </c>
      <c r="F64" s="424"/>
      <c r="G64" s="789"/>
      <c r="H64" s="720"/>
      <c r="I64" s="720"/>
      <c r="J64" s="424"/>
      <c r="K64" s="720"/>
      <c r="L64" s="720"/>
      <c r="M64" s="721"/>
      <c r="N64" s="2"/>
    </row>
    <row r="65" spans="1:14" s="99" customFormat="1" ht="15.75" thickBot="1">
      <c r="A65" s="76"/>
      <c r="B65" s="7"/>
      <c r="C65" s="7"/>
      <c r="D65" s="7"/>
      <c r="E65" s="7"/>
      <c r="F65" s="7"/>
      <c r="G65" s="7"/>
      <c r="H65" s="7"/>
      <c r="I65" s="7"/>
      <c r="J65" s="7"/>
      <c r="K65" s="7"/>
      <c r="L65" s="7"/>
      <c r="M65" s="7"/>
      <c r="N65" s="7"/>
    </row>
    <row r="66" spans="1:14" s="99" customFormat="1" ht="15.75">
      <c r="A66" s="1204"/>
      <c r="B66" s="1205"/>
      <c r="C66" s="1205"/>
      <c r="D66" s="1205"/>
      <c r="E66" s="1205"/>
      <c r="F66" s="1205"/>
      <c r="G66" s="1205"/>
      <c r="H66" s="1205"/>
      <c r="I66" s="1205"/>
      <c r="J66" s="1205"/>
      <c r="K66" s="1206"/>
      <c r="L66" s="1207"/>
      <c r="M66" s="1207"/>
      <c r="N66" s="7"/>
    </row>
    <row r="67" spans="1:14" s="99" customFormat="1" ht="15.75">
      <c r="A67" s="1208"/>
      <c r="B67" s="1165"/>
      <c r="C67" s="1165"/>
      <c r="D67" s="1165"/>
      <c r="E67" s="1290" t="s">
        <v>1818</v>
      </c>
      <c r="F67" s="1165"/>
      <c r="G67" s="1165"/>
      <c r="H67" s="1165"/>
      <c r="I67" s="1165"/>
      <c r="J67" s="1165"/>
      <c r="K67" s="1056"/>
      <c r="L67" s="1207"/>
      <c r="M67" s="1207"/>
      <c r="N67" s="7"/>
    </row>
    <row r="68" spans="1:14" s="99" customFormat="1" ht="15.75">
      <c r="A68" s="1209" t="s">
        <v>1870</v>
      </c>
      <c r="B68" s="1185"/>
      <c r="C68" s="1185"/>
      <c r="D68" s="1185"/>
      <c r="E68" s="1185"/>
      <c r="F68" s="1185"/>
      <c r="G68" s="1185"/>
      <c r="H68" s="1185"/>
      <c r="I68" s="1185"/>
      <c r="J68" s="1185"/>
      <c r="K68" s="1210"/>
      <c r="L68" s="1207"/>
      <c r="M68" s="1207"/>
      <c r="N68" s="7"/>
    </row>
    <row r="69" spans="1:14" s="99" customFormat="1">
      <c r="A69" s="1208"/>
      <c r="B69" s="1165"/>
      <c r="C69" s="1165"/>
      <c r="D69" s="1165"/>
      <c r="E69" s="1165"/>
      <c r="F69" s="1165"/>
      <c r="G69" s="1165"/>
      <c r="H69" s="1165"/>
      <c r="I69" s="1165"/>
      <c r="J69" s="1165"/>
      <c r="K69" s="1056"/>
      <c r="L69" s="1207"/>
      <c r="M69" s="1207"/>
      <c r="N69" s="7"/>
    </row>
    <row r="70" spans="1:14" s="99" customFormat="1">
      <c r="A70" s="1211" t="s">
        <v>1399</v>
      </c>
      <c r="B70" s="1165" t="s">
        <v>1871</v>
      </c>
      <c r="C70" s="1165"/>
      <c r="D70" s="1165"/>
      <c r="E70" s="1165"/>
      <c r="F70" s="1165"/>
      <c r="G70" s="1165"/>
      <c r="H70" s="1165"/>
      <c r="I70" s="1165"/>
      <c r="J70" s="1165"/>
      <c r="K70" s="1056"/>
      <c r="L70" s="1207"/>
      <c r="M70" s="1207"/>
      <c r="N70" s="7"/>
    </row>
    <row r="71" spans="1:14" s="99" customFormat="1" ht="15.75">
      <c r="A71" s="1212"/>
      <c r="B71" s="1165" t="s">
        <v>1872</v>
      </c>
      <c r="C71" s="1165"/>
      <c r="D71" s="1165"/>
      <c r="E71" s="1165"/>
      <c r="F71" s="1165"/>
      <c r="G71" s="1165"/>
      <c r="H71" s="1165"/>
      <c r="I71" s="1165"/>
      <c r="J71" s="1165"/>
      <c r="K71" s="1056"/>
      <c r="L71" s="1207"/>
      <c r="M71" s="1207"/>
      <c r="N71" s="7"/>
    </row>
    <row r="72" spans="1:14" s="99" customFormat="1">
      <c r="A72" s="1211" t="s">
        <v>1405</v>
      </c>
      <c r="B72" s="1165" t="s">
        <v>1873</v>
      </c>
      <c r="C72" s="1165"/>
      <c r="D72" s="1165"/>
      <c r="E72" s="1165"/>
      <c r="F72" s="1165"/>
      <c r="G72" s="1165"/>
      <c r="H72" s="1165"/>
      <c r="I72" s="1165"/>
      <c r="J72" s="1165"/>
      <c r="K72" s="1056"/>
      <c r="L72" s="1207"/>
      <c r="M72" s="1207"/>
      <c r="N72" s="7"/>
    </row>
    <row r="73" spans="1:14" s="99" customFormat="1" ht="15.75">
      <c r="A73" s="1212"/>
      <c r="B73" s="1165" t="s">
        <v>1874</v>
      </c>
      <c r="C73" s="1165"/>
      <c r="D73" s="1165"/>
      <c r="E73" s="1165"/>
      <c r="F73" s="1165"/>
      <c r="G73" s="1165"/>
      <c r="H73" s="1165"/>
      <c r="I73" s="1165"/>
      <c r="J73" s="1165"/>
      <c r="K73" s="1056"/>
      <c r="L73" s="1207"/>
      <c r="M73" s="1207"/>
      <c r="N73" s="7"/>
    </row>
    <row r="74" spans="1:14" s="99" customFormat="1">
      <c r="A74" s="1211" t="s">
        <v>1430</v>
      </c>
      <c r="B74" s="1165" t="s">
        <v>1875</v>
      </c>
      <c r="C74" s="1165"/>
      <c r="D74" s="1165"/>
      <c r="E74" s="1165"/>
      <c r="F74" s="1165"/>
      <c r="G74" s="1165"/>
      <c r="H74" s="1165"/>
      <c r="I74" s="1165"/>
      <c r="J74" s="1165"/>
      <c r="K74" s="1056"/>
      <c r="L74" s="1207"/>
      <c r="M74" s="1207"/>
      <c r="N74" s="7"/>
    </row>
    <row r="75" spans="1:14" s="99" customFormat="1" ht="15.75">
      <c r="A75" s="1212"/>
      <c r="B75" s="1165" t="s">
        <v>1876</v>
      </c>
      <c r="C75" s="1165"/>
      <c r="D75" s="1165"/>
      <c r="E75" s="1165"/>
      <c r="F75" s="1165"/>
      <c r="G75" s="1165"/>
      <c r="H75" s="1165"/>
      <c r="I75" s="1165"/>
      <c r="J75" s="1165"/>
      <c r="K75" s="1056"/>
      <c r="L75" s="1207"/>
      <c r="M75" s="1207"/>
      <c r="N75" s="7"/>
    </row>
    <row r="76" spans="1:14" s="99" customFormat="1">
      <c r="A76" s="1211" t="s">
        <v>1811</v>
      </c>
      <c r="B76" s="1165" t="s">
        <v>1877</v>
      </c>
      <c r="C76" s="1165"/>
      <c r="D76" s="1165"/>
      <c r="E76" s="1165"/>
      <c r="F76" s="1165"/>
      <c r="G76" s="1165"/>
      <c r="H76" s="1165"/>
      <c r="I76" s="1165"/>
      <c r="J76" s="1165"/>
      <c r="K76" s="1056"/>
      <c r="L76" s="1207"/>
      <c r="M76" s="1207"/>
      <c r="N76" s="7"/>
    </row>
    <row r="77" spans="1:14" s="99" customFormat="1" ht="15.75">
      <c r="A77" s="1212"/>
      <c r="B77" s="1165" t="s">
        <v>1878</v>
      </c>
      <c r="C77" s="1165"/>
      <c r="D77" s="1165"/>
      <c r="E77" s="1165"/>
      <c r="F77" s="1165"/>
      <c r="G77" s="1165"/>
      <c r="H77" s="1165"/>
      <c r="I77" s="1165"/>
      <c r="J77" s="1165"/>
      <c r="K77" s="1056"/>
      <c r="L77" s="1207"/>
      <c r="M77" s="1207"/>
      <c r="N77" s="7"/>
    </row>
    <row r="78" spans="1:14" s="99" customFormat="1" ht="15.75">
      <c r="A78" s="1212"/>
      <c r="B78" s="1165" t="s">
        <v>1879</v>
      </c>
      <c r="C78" s="1165"/>
      <c r="D78" s="1165"/>
      <c r="E78" s="1165"/>
      <c r="F78" s="1165"/>
      <c r="G78" s="1165"/>
      <c r="H78" s="1165"/>
      <c r="I78" s="1165"/>
      <c r="J78" s="1165"/>
      <c r="K78" s="1056"/>
      <c r="L78" s="1207"/>
      <c r="M78" s="1207"/>
      <c r="N78" s="7"/>
    </row>
    <row r="79" spans="1:14" s="99" customFormat="1" ht="15.75">
      <c r="A79" s="1212"/>
      <c r="B79" s="1165" t="s">
        <v>1880</v>
      </c>
      <c r="C79" s="1165"/>
      <c r="D79" s="1165"/>
      <c r="E79" s="1165"/>
      <c r="F79" s="1165"/>
      <c r="G79" s="1165"/>
      <c r="H79" s="1165"/>
      <c r="I79" s="1165"/>
      <c r="J79" s="1165"/>
      <c r="K79" s="1056"/>
      <c r="L79" s="1207"/>
      <c r="M79" s="1207"/>
      <c r="N79" s="7"/>
    </row>
    <row r="80" spans="1:14" s="99" customFormat="1" ht="15.75">
      <c r="A80" s="1212"/>
      <c r="B80" s="1165" t="s">
        <v>1881</v>
      </c>
      <c r="C80" s="1165"/>
      <c r="D80" s="1165"/>
      <c r="E80" s="1165"/>
      <c r="F80" s="1165"/>
      <c r="G80" s="1165"/>
      <c r="H80" s="1165"/>
      <c r="I80" s="1165"/>
      <c r="J80" s="1165"/>
      <c r="K80" s="1056"/>
      <c r="L80" s="1207"/>
      <c r="M80" s="1207"/>
      <c r="N80" s="7"/>
    </row>
    <row r="81" spans="1:14" s="99" customFormat="1" ht="15.75">
      <c r="A81" s="1212"/>
      <c r="B81" s="1165" t="s">
        <v>1882</v>
      </c>
      <c r="C81" s="1165"/>
      <c r="D81" s="1165"/>
      <c r="E81" s="1165"/>
      <c r="F81" s="1165"/>
      <c r="G81" s="1165"/>
      <c r="H81" s="1165"/>
      <c r="I81" s="1165"/>
      <c r="J81" s="1165"/>
      <c r="K81" s="1056"/>
      <c r="L81" s="1207"/>
      <c r="M81" s="1207"/>
      <c r="N81" s="7"/>
    </row>
    <row r="82" spans="1:14" s="99" customFormat="1">
      <c r="A82" s="1211" t="s">
        <v>1813</v>
      </c>
      <c r="B82" s="1165" t="s">
        <v>1883</v>
      </c>
      <c r="C82" s="1165"/>
      <c r="D82" s="1165"/>
      <c r="E82" s="1165"/>
      <c r="F82" s="1165"/>
      <c r="G82" s="1165"/>
      <c r="H82" s="1165"/>
      <c r="I82" s="1165"/>
      <c r="J82" s="1165"/>
      <c r="K82" s="1056"/>
      <c r="L82" s="1207"/>
      <c r="M82" s="1207"/>
      <c r="N82" s="7"/>
    </row>
    <row r="83" spans="1:14" s="99" customFormat="1" ht="15.75">
      <c r="A83" s="1213"/>
      <c r="B83" s="1187" t="s">
        <v>1884</v>
      </c>
      <c r="C83" s="1187"/>
      <c r="D83" s="1187"/>
      <c r="E83" s="1187"/>
      <c r="F83" s="1187"/>
      <c r="G83" s="1187"/>
      <c r="H83" s="1187"/>
      <c r="I83" s="1187"/>
      <c r="J83" s="1187"/>
      <c r="K83" s="1214"/>
      <c r="L83" s="1207"/>
      <c r="M83" s="1207"/>
      <c r="N83" s="7"/>
    </row>
    <row r="84" spans="1:14" s="99" customFormat="1" ht="15.75">
      <c r="A84" s="1215"/>
      <c r="B84" s="1182"/>
      <c r="C84" s="1182"/>
      <c r="D84" s="1182"/>
      <c r="E84" s="1216"/>
      <c r="F84" s="1182"/>
      <c r="G84" s="1182"/>
      <c r="H84" s="1182"/>
      <c r="I84" s="1216"/>
      <c r="J84" s="1182"/>
      <c r="K84" s="1217"/>
      <c r="L84" s="1207"/>
      <c r="M84" s="1207"/>
      <c r="N84" s="7"/>
    </row>
    <row r="85" spans="1:14" s="99" customFormat="1" ht="15.75">
      <c r="A85" s="1218"/>
      <c r="B85" s="1165"/>
      <c r="C85" s="1165"/>
      <c r="D85" s="1165"/>
      <c r="E85" s="1055"/>
      <c r="F85" s="1185" t="s">
        <v>1885</v>
      </c>
      <c r="G85" s="1185"/>
      <c r="H85" s="1185"/>
      <c r="I85" s="1219"/>
      <c r="J85" s="1185" t="s">
        <v>1886</v>
      </c>
      <c r="K85" s="1210"/>
      <c r="L85" s="1207"/>
      <c r="M85" s="1207"/>
      <c r="N85" s="7"/>
    </row>
    <row r="86" spans="1:14" s="99" customFormat="1" ht="15.75">
      <c r="A86" s="1218"/>
      <c r="B86" s="1165"/>
      <c r="C86" s="1165"/>
      <c r="D86" s="1165"/>
      <c r="E86" s="1055"/>
      <c r="F86" s="1220" t="s">
        <v>1887</v>
      </c>
      <c r="G86" s="1221"/>
      <c r="H86" s="1216"/>
      <c r="I86" s="1222"/>
      <c r="J86" s="1182"/>
      <c r="K86" s="1223"/>
      <c r="L86" s="1207"/>
      <c r="M86" s="1207"/>
      <c r="N86" s="7"/>
    </row>
    <row r="87" spans="1:14" s="99" customFormat="1" ht="15.75">
      <c r="A87" s="1218"/>
      <c r="B87" s="1165"/>
      <c r="C87" s="1165"/>
      <c r="D87" s="1165"/>
      <c r="E87" s="1055"/>
      <c r="F87" s="1224" t="s">
        <v>1888</v>
      </c>
      <c r="G87" s="1225"/>
      <c r="H87" s="1055"/>
      <c r="I87" s="1226"/>
      <c r="J87" s="1055"/>
      <c r="K87" s="1227"/>
      <c r="L87" s="1207"/>
      <c r="M87" s="1207"/>
      <c r="N87" s="7"/>
    </row>
    <row r="88" spans="1:14" s="99" customFormat="1" ht="15.75">
      <c r="A88" s="1218"/>
      <c r="B88" s="1165"/>
      <c r="C88" s="1165"/>
      <c r="D88" s="1165"/>
      <c r="E88" s="1055"/>
      <c r="F88" s="1216"/>
      <c r="G88" s="1222"/>
      <c r="H88" s="1055"/>
      <c r="I88" s="1226"/>
      <c r="J88" s="1228"/>
      <c r="K88" s="1229"/>
      <c r="L88" s="1207"/>
      <c r="M88" s="1207"/>
      <c r="N88" s="7"/>
    </row>
    <row r="89" spans="1:14" s="99" customFormat="1" ht="15.75">
      <c r="A89" s="1218"/>
      <c r="B89" s="1165"/>
      <c r="C89" s="1165"/>
      <c r="D89" s="1165"/>
      <c r="E89" s="1055"/>
      <c r="F89" s="1055"/>
      <c r="G89" s="1230" t="s">
        <v>1889</v>
      </c>
      <c r="H89" s="1055"/>
      <c r="I89" s="1226"/>
      <c r="J89" s="1055"/>
      <c r="K89" s="1227"/>
      <c r="L89" s="1207"/>
      <c r="M89" s="1207"/>
      <c r="N89" s="7"/>
    </row>
    <row r="90" spans="1:14" s="99" customFormat="1">
      <c r="A90" s="1231"/>
      <c r="B90" s="1165"/>
      <c r="C90" s="1165"/>
      <c r="D90" s="1165"/>
      <c r="E90" s="1055"/>
      <c r="F90" s="1232" t="s">
        <v>1889</v>
      </c>
      <c r="G90" s="1230" t="s">
        <v>1890</v>
      </c>
      <c r="H90" s="1232" t="s">
        <v>1891</v>
      </c>
      <c r="I90" s="1230" t="s">
        <v>1892</v>
      </c>
      <c r="J90" s="1232" t="s">
        <v>1891</v>
      </c>
      <c r="K90" s="1233" t="s">
        <v>1892</v>
      </c>
      <c r="L90" s="1207"/>
      <c r="M90" s="1207"/>
      <c r="N90" s="7"/>
    </row>
    <row r="91" spans="1:14" s="99" customFormat="1">
      <c r="A91" s="1231"/>
      <c r="B91" s="1165"/>
      <c r="C91" s="1165"/>
      <c r="D91" s="1165"/>
      <c r="E91" s="1055"/>
      <c r="F91" s="1232" t="s">
        <v>1893</v>
      </c>
      <c r="G91" s="1230" t="s">
        <v>1853</v>
      </c>
      <c r="H91" s="1232" t="s">
        <v>1823</v>
      </c>
      <c r="I91" s="1230" t="s">
        <v>1861</v>
      </c>
      <c r="J91" s="1232" t="s">
        <v>1823</v>
      </c>
      <c r="K91" s="1233" t="s">
        <v>1861</v>
      </c>
      <c r="L91" s="1207"/>
      <c r="M91" s="1207"/>
      <c r="N91" s="7"/>
    </row>
    <row r="92" spans="1:14" s="99" customFormat="1">
      <c r="A92" s="1234" t="s">
        <v>489</v>
      </c>
      <c r="B92" s="1165"/>
      <c r="C92" s="1165" t="s">
        <v>1894</v>
      </c>
      <c r="D92" s="1165"/>
      <c r="E92" s="1055"/>
      <c r="F92" s="1232" t="s">
        <v>1895</v>
      </c>
      <c r="G92" s="1230" t="s">
        <v>497</v>
      </c>
      <c r="H92" s="1232" t="s">
        <v>730</v>
      </c>
      <c r="I92" s="1230" t="s">
        <v>1896</v>
      </c>
      <c r="J92" s="1232" t="s">
        <v>730</v>
      </c>
      <c r="K92" s="1233" t="s">
        <v>1896</v>
      </c>
      <c r="L92" s="1207"/>
      <c r="M92" s="1207"/>
      <c r="N92" s="7"/>
    </row>
    <row r="93" spans="1:14" s="99" customFormat="1">
      <c r="A93" s="1235" t="s">
        <v>501</v>
      </c>
      <c r="B93" s="1187"/>
      <c r="C93" s="1236" t="s">
        <v>226</v>
      </c>
      <c r="D93" s="1187"/>
      <c r="E93" s="1171"/>
      <c r="F93" s="1237" t="s">
        <v>227</v>
      </c>
      <c r="G93" s="1238" t="s">
        <v>228</v>
      </c>
      <c r="H93" s="1237" t="s">
        <v>515</v>
      </c>
      <c r="I93" s="1238" t="s">
        <v>516</v>
      </c>
      <c r="J93" s="1237" t="s">
        <v>517</v>
      </c>
      <c r="K93" s="1239" t="s">
        <v>518</v>
      </c>
      <c r="L93" s="1207"/>
      <c r="M93" s="1207"/>
      <c r="N93" s="7"/>
    </row>
    <row r="94" spans="1:14" s="99" customFormat="1" ht="15.75">
      <c r="A94" s="1240"/>
      <c r="B94" s="1241"/>
      <c r="C94" s="1241"/>
      <c r="D94" s="1241"/>
      <c r="E94" s="1242"/>
      <c r="F94" s="1216"/>
      <c r="G94" s="1222"/>
      <c r="H94" s="1216"/>
      <c r="I94" s="1222"/>
      <c r="J94" s="1216"/>
      <c r="K94" s="1223"/>
      <c r="L94" s="1207"/>
      <c r="M94" s="1207"/>
      <c r="N94" s="7"/>
    </row>
    <row r="95" spans="1:14" s="99" customFormat="1">
      <c r="A95" s="1234">
        <v>36</v>
      </c>
      <c r="B95" s="1065"/>
      <c r="C95" s="1065"/>
      <c r="D95" s="1065"/>
      <c r="E95" s="1057"/>
      <c r="F95" s="1196"/>
      <c r="G95" s="1243"/>
      <c r="H95" s="1196"/>
      <c r="I95" s="1244"/>
      <c r="J95" s="1196"/>
      <c r="K95" s="1245"/>
      <c r="L95" s="1207"/>
      <c r="M95" s="1207"/>
      <c r="N95" s="7"/>
    </row>
    <row r="96" spans="1:14" s="99" customFormat="1">
      <c r="A96" s="1234">
        <v>37</v>
      </c>
      <c r="B96" s="1065"/>
      <c r="C96" s="1065"/>
      <c r="D96" s="1065"/>
      <c r="E96" s="1057"/>
      <c r="F96" s="1057"/>
      <c r="G96" s="1243"/>
      <c r="H96" s="1057"/>
      <c r="I96" s="1246"/>
      <c r="J96" s="1247"/>
      <c r="K96" s="1245"/>
      <c r="L96" s="1207"/>
      <c r="M96" s="1207"/>
      <c r="N96" s="7"/>
    </row>
    <row r="97" spans="1:14" s="99" customFormat="1">
      <c r="A97" s="1234">
        <v>38</v>
      </c>
      <c r="B97" s="1248"/>
      <c r="C97" s="1249"/>
      <c r="D97" s="1065"/>
      <c r="E97" s="1057"/>
      <c r="F97" s="1057"/>
      <c r="G97" s="1243"/>
      <c r="H97" s="1057"/>
      <c r="I97" s="1246"/>
      <c r="J97" s="1247"/>
      <c r="K97" s="1250"/>
      <c r="L97" s="1207"/>
      <c r="M97" s="1207"/>
      <c r="N97" s="7"/>
    </row>
    <row r="98" spans="1:14" s="99" customFormat="1" ht="16.5" thickBot="1">
      <c r="A98" s="1235">
        <v>39</v>
      </c>
      <c r="B98" s="1251" t="s">
        <v>1620</v>
      </c>
      <c r="C98" s="1252"/>
      <c r="D98" s="1252"/>
      <c r="E98" s="1253"/>
      <c r="F98" s="1254" t="s">
        <v>1897</v>
      </c>
      <c r="G98" s="1255" t="s">
        <v>1898</v>
      </c>
      <c r="H98" s="1256">
        <v>0</v>
      </c>
      <c r="I98" s="1238" t="s">
        <v>1898</v>
      </c>
      <c r="J98" s="1257">
        <v>0</v>
      </c>
      <c r="K98" s="1239" t="s">
        <v>1621</v>
      </c>
      <c r="L98" s="1207"/>
      <c r="M98" s="1207"/>
      <c r="N98" s="7"/>
    </row>
    <row r="99" spans="1:14" s="99" customFormat="1">
      <c r="A99" s="1240"/>
      <c r="B99" s="1216"/>
      <c r="C99" s="1258" t="s">
        <v>1899</v>
      </c>
      <c r="D99" s="1224"/>
      <c r="E99" s="1224"/>
      <c r="F99" s="1224"/>
      <c r="G99" s="1224"/>
      <c r="H99" s="1225"/>
      <c r="I99" s="1182"/>
      <c r="J99" s="1182"/>
      <c r="K99" s="1217"/>
      <c r="L99" s="1207"/>
      <c r="M99" s="1207"/>
      <c r="N99" s="7"/>
    </row>
    <row r="100" spans="1:14" s="99" customFormat="1">
      <c r="A100" s="1231"/>
      <c r="B100" s="1055"/>
      <c r="C100" s="1259"/>
      <c r="D100" s="1216"/>
      <c r="E100" s="1259"/>
      <c r="F100" s="1216"/>
      <c r="G100" s="1259"/>
      <c r="H100" s="1216"/>
      <c r="I100" s="1165"/>
      <c r="J100" s="1165"/>
      <c r="K100" s="1056"/>
      <c r="L100" s="1207"/>
      <c r="M100" s="1260"/>
      <c r="N100" s="7"/>
    </row>
    <row r="101" spans="1:14" s="99" customFormat="1">
      <c r="A101" s="1231"/>
      <c r="B101" s="1055"/>
      <c r="C101" s="1261" t="s">
        <v>1900</v>
      </c>
      <c r="D101" s="1219"/>
      <c r="E101" s="1261" t="s">
        <v>1901</v>
      </c>
      <c r="F101" s="1219"/>
      <c r="G101" s="1261" t="s">
        <v>1902</v>
      </c>
      <c r="H101" s="1219"/>
      <c r="I101" s="1165"/>
      <c r="J101" s="1165"/>
      <c r="K101" s="1056"/>
      <c r="L101" s="1207"/>
      <c r="M101" s="1260"/>
      <c r="N101" s="7"/>
    </row>
    <row r="102" spans="1:14" s="99" customFormat="1">
      <c r="A102" s="1231"/>
      <c r="B102" s="1055"/>
      <c r="C102" s="1261" t="s">
        <v>1903</v>
      </c>
      <c r="D102" s="1219"/>
      <c r="E102" s="1261" t="s">
        <v>1904</v>
      </c>
      <c r="F102" s="1219"/>
      <c r="G102" s="1261" t="s">
        <v>1905</v>
      </c>
      <c r="H102" s="1219"/>
      <c r="I102" s="1165"/>
      <c r="J102" s="1165"/>
      <c r="K102" s="1056"/>
      <c r="L102" s="1207"/>
      <c r="M102" s="1260"/>
      <c r="N102" s="7"/>
    </row>
    <row r="103" spans="1:14" s="99" customFormat="1">
      <c r="A103" s="1231"/>
      <c r="B103" s="1232" t="s">
        <v>1906</v>
      </c>
      <c r="C103" s="1261" t="s">
        <v>1907</v>
      </c>
      <c r="D103" s="1219"/>
      <c r="E103" s="1261" t="s">
        <v>1908</v>
      </c>
      <c r="F103" s="1219"/>
      <c r="G103" s="1261" t="s">
        <v>1909</v>
      </c>
      <c r="H103" s="1219"/>
      <c r="I103" s="1165"/>
      <c r="J103" s="1165"/>
      <c r="K103" s="1056"/>
      <c r="L103" s="1207"/>
      <c r="M103" s="1260"/>
      <c r="N103" s="7"/>
    </row>
    <row r="104" spans="1:14" s="99" customFormat="1">
      <c r="A104" s="1231"/>
      <c r="B104" s="1232" t="s">
        <v>1910</v>
      </c>
      <c r="C104" s="1262" t="s">
        <v>360</v>
      </c>
      <c r="D104" s="1263"/>
      <c r="E104" s="1258" t="s">
        <v>1911</v>
      </c>
      <c r="F104" s="1225"/>
      <c r="G104" s="1262"/>
      <c r="H104" s="1263"/>
      <c r="I104" s="1165"/>
      <c r="J104" s="1165"/>
      <c r="K104" s="1056"/>
      <c r="L104" s="1207"/>
      <c r="M104" s="1260"/>
      <c r="N104" s="7"/>
    </row>
    <row r="105" spans="1:14" s="99" customFormat="1">
      <c r="A105" s="1231"/>
      <c r="B105" s="1232" t="s">
        <v>1912</v>
      </c>
      <c r="C105" s="1222"/>
      <c r="D105" s="1216"/>
      <c r="E105" s="1222"/>
      <c r="F105" s="1216"/>
      <c r="G105" s="1222"/>
      <c r="H105" s="1216"/>
      <c r="I105" s="1165"/>
      <c r="J105" s="1165"/>
      <c r="K105" s="1056"/>
      <c r="L105" s="1207"/>
      <c r="M105" s="1260"/>
      <c r="N105" s="7"/>
    </row>
    <row r="106" spans="1:14" s="99" customFormat="1">
      <c r="A106" s="1234" t="s">
        <v>489</v>
      </c>
      <c r="B106" s="1232" t="s">
        <v>1913</v>
      </c>
      <c r="C106" s="1230" t="s">
        <v>1645</v>
      </c>
      <c r="D106" s="1232" t="s">
        <v>730</v>
      </c>
      <c r="E106" s="1230" t="s">
        <v>1914</v>
      </c>
      <c r="F106" s="1232" t="s">
        <v>730</v>
      </c>
      <c r="G106" s="1230" t="s">
        <v>1914</v>
      </c>
      <c r="H106" s="1232" t="s">
        <v>730</v>
      </c>
      <c r="I106" s="1165"/>
      <c r="J106" s="1188" t="s">
        <v>1915</v>
      </c>
      <c r="K106" s="1056"/>
      <c r="L106" s="1260"/>
      <c r="M106" s="1260"/>
      <c r="N106" s="7"/>
    </row>
    <row r="107" spans="1:14" s="99" customFormat="1">
      <c r="A107" s="1235" t="s">
        <v>501</v>
      </c>
      <c r="B107" s="1189" t="s">
        <v>519</v>
      </c>
      <c r="C107" s="1238" t="s">
        <v>520</v>
      </c>
      <c r="D107" s="1237" t="s">
        <v>521</v>
      </c>
      <c r="E107" s="1238" t="s">
        <v>522</v>
      </c>
      <c r="F107" s="1237" t="s">
        <v>523</v>
      </c>
      <c r="G107" s="1238" t="s">
        <v>1916</v>
      </c>
      <c r="H107" s="1237" t="s">
        <v>1917</v>
      </c>
      <c r="I107" s="1187"/>
      <c r="J107" s="1189" t="s">
        <v>1918</v>
      </c>
      <c r="K107" s="1214"/>
      <c r="L107" s="1260"/>
      <c r="M107" s="1260"/>
      <c r="N107" s="7"/>
    </row>
    <row r="108" spans="1:14" s="99" customFormat="1">
      <c r="A108" s="1234">
        <v>40</v>
      </c>
      <c r="B108" s="1246"/>
      <c r="C108" s="1057"/>
      <c r="D108" s="1264"/>
      <c r="E108" s="1246"/>
      <c r="F108" s="1264"/>
      <c r="G108" s="1246"/>
      <c r="H108" s="1264"/>
      <c r="I108" s="1065"/>
      <c r="J108" s="1065"/>
      <c r="K108" s="1265"/>
      <c r="L108" s="1260"/>
      <c r="M108" s="1260"/>
      <c r="N108" s="7"/>
    </row>
    <row r="109" spans="1:14" s="99" customFormat="1">
      <c r="A109" s="1234">
        <v>41</v>
      </c>
      <c r="B109" s="1057" t="s">
        <v>360</v>
      </c>
      <c r="C109" s="1246"/>
      <c r="D109" s="1057" t="s">
        <v>360</v>
      </c>
      <c r="E109" s="1246"/>
      <c r="F109" s="1057" t="s">
        <v>360</v>
      </c>
      <c r="G109" s="1246"/>
      <c r="H109" s="1057" t="s">
        <v>360</v>
      </c>
      <c r="I109" s="1065"/>
      <c r="J109" s="1065"/>
      <c r="K109" s="1265"/>
      <c r="L109" s="1260"/>
      <c r="M109" s="1260"/>
      <c r="N109" s="7"/>
    </row>
    <row r="110" spans="1:14" s="99" customFormat="1">
      <c r="A110" s="1234">
        <v>42</v>
      </c>
      <c r="B110" s="1057"/>
      <c r="C110" s="1246"/>
      <c r="D110" s="1057"/>
      <c r="E110" s="1246"/>
      <c r="F110" s="1057"/>
      <c r="G110" s="1246"/>
      <c r="H110" s="1057"/>
      <c r="I110" s="1065"/>
      <c r="J110" s="1065"/>
      <c r="K110" s="1265"/>
      <c r="L110" s="1260"/>
      <c r="M110" s="1260"/>
      <c r="N110" s="7"/>
    </row>
    <row r="111" spans="1:14" s="99" customFormat="1">
      <c r="A111" s="1234">
        <v>43</v>
      </c>
      <c r="B111" s="1057"/>
      <c r="C111" s="1246"/>
      <c r="D111" s="1057"/>
      <c r="E111" s="1246"/>
      <c r="F111" s="1057"/>
      <c r="G111" s="1246"/>
      <c r="H111" s="1057"/>
      <c r="I111" s="1065"/>
      <c r="J111" s="1065"/>
      <c r="K111" s="1265"/>
      <c r="L111" s="1260"/>
      <c r="M111" s="1260"/>
      <c r="N111" s="7"/>
    </row>
    <row r="112" spans="1:14" s="99" customFormat="1" ht="15.75" thickBot="1">
      <c r="A112" s="1266">
        <v>44</v>
      </c>
      <c r="B112" s="1254" t="s">
        <v>1919</v>
      </c>
      <c r="C112" s="1255" t="s">
        <v>1919</v>
      </c>
      <c r="D112" s="1256">
        <v>0</v>
      </c>
      <c r="E112" s="1255" t="s">
        <v>1919</v>
      </c>
      <c r="F112" s="1256">
        <v>0</v>
      </c>
      <c r="G112" s="1255" t="s">
        <v>1919</v>
      </c>
      <c r="H112" s="1256">
        <v>0</v>
      </c>
      <c r="I112" s="1267"/>
      <c r="J112" s="1267"/>
      <c r="K112" s="1268"/>
      <c r="L112" s="1260"/>
      <c r="M112" s="1260"/>
      <c r="N112" s="7"/>
    </row>
    <row r="114" spans="5:5">
      <c r="E114">
        <v>58</v>
      </c>
    </row>
  </sheetData>
  <printOptions horizontalCentered="1"/>
  <pageMargins left="0.5" right="0.5" top="0.5" bottom="0.5" header="0.5" footer="0.5"/>
  <pageSetup scale="4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04"/>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59</v>
      </c>
      <c r="B52" s="101"/>
      <c r="C52" s="101"/>
      <c r="D52" s="101"/>
      <c r="E52" s="101"/>
      <c r="F52" s="101"/>
      <c r="G52" s="101"/>
      <c r="H52" s="101"/>
      <c r="I52" s="101"/>
      <c r="J52" s="101"/>
      <c r="K52" s="34"/>
    </row>
    <row r="53" spans="1:11" ht="15.75" thickBot="1">
      <c r="A53" s="34"/>
    </row>
    <row r="54" spans="1:11">
      <c r="A54" s="236"/>
      <c r="B54" s="131"/>
      <c r="C54" s="131"/>
      <c r="D54" s="131"/>
      <c r="E54" s="131"/>
      <c r="F54" s="131"/>
      <c r="G54" s="131"/>
      <c r="H54" s="131"/>
      <c r="I54" s="131"/>
      <c r="J54" s="237"/>
    </row>
    <row r="55" spans="1:11" ht="18">
      <c r="A55" s="497"/>
      <c r="B55" s="129"/>
      <c r="C55" s="129"/>
      <c r="D55" s="129"/>
      <c r="E55" s="129"/>
      <c r="F55" s="129"/>
      <c r="G55" s="129"/>
      <c r="H55" s="129"/>
      <c r="I55" s="129"/>
      <c r="J55" s="238"/>
    </row>
    <row r="56" spans="1:11" ht="18">
      <c r="A56" s="497"/>
      <c r="B56" s="129"/>
      <c r="C56" s="129"/>
      <c r="D56" s="129"/>
      <c r="E56" s="129"/>
      <c r="F56" s="129"/>
      <c r="G56" s="129"/>
      <c r="H56" s="129"/>
      <c r="I56" s="129"/>
      <c r="J56" s="238"/>
    </row>
    <row r="57" spans="1:11" ht="18">
      <c r="A57" s="497"/>
      <c r="B57" s="129"/>
      <c r="C57" s="129"/>
      <c r="D57" s="129"/>
      <c r="E57" s="129"/>
      <c r="F57" s="129"/>
      <c r="G57" s="129"/>
      <c r="H57" s="129"/>
      <c r="I57" s="129"/>
      <c r="J57" s="238"/>
    </row>
    <row r="58" spans="1:11">
      <c r="A58" s="122"/>
      <c r="B58" s="2"/>
      <c r="C58" s="2"/>
      <c r="D58" s="2"/>
      <c r="E58" s="2"/>
      <c r="F58" s="2"/>
      <c r="G58" s="2"/>
      <c r="H58" s="2"/>
      <c r="I58" s="2"/>
      <c r="J58" s="240"/>
    </row>
    <row r="59" spans="1:11">
      <c r="A59" s="122"/>
      <c r="B59" s="2"/>
      <c r="C59" s="2"/>
      <c r="D59" s="2"/>
      <c r="E59" s="2"/>
      <c r="F59" s="2"/>
      <c r="G59" s="2"/>
      <c r="H59" s="2"/>
      <c r="I59" s="2"/>
      <c r="J59" s="240"/>
    </row>
    <row r="60" spans="1:11">
      <c r="A60" s="122"/>
      <c r="B60" s="2"/>
      <c r="C60" s="2"/>
      <c r="D60" s="2"/>
      <c r="E60" s="2"/>
      <c r="F60" s="2"/>
      <c r="G60" s="2"/>
      <c r="H60" s="2"/>
      <c r="I60" s="2"/>
      <c r="J60" s="240"/>
    </row>
    <row r="61" spans="1:11">
      <c r="A61" s="122"/>
      <c r="B61" s="2"/>
      <c r="C61" s="2"/>
      <c r="D61" s="2"/>
      <c r="E61" s="2"/>
      <c r="F61" s="2"/>
      <c r="G61" s="2"/>
      <c r="H61" s="2"/>
      <c r="I61" s="2"/>
      <c r="J61" s="240"/>
    </row>
    <row r="62" spans="1:11">
      <c r="A62" s="122"/>
      <c r="B62" s="2"/>
      <c r="C62" s="2"/>
      <c r="D62" s="2"/>
      <c r="E62" s="2"/>
      <c r="F62" s="2"/>
      <c r="G62" s="2"/>
      <c r="H62" s="2"/>
      <c r="I62" s="2"/>
      <c r="J62" s="240"/>
    </row>
    <row r="63" spans="1:11">
      <c r="A63" s="122"/>
      <c r="B63" s="2"/>
      <c r="C63" s="2"/>
      <c r="D63" s="2"/>
      <c r="E63" s="2"/>
      <c r="F63" s="2"/>
      <c r="G63" s="2"/>
      <c r="H63" s="2"/>
      <c r="I63" s="2"/>
      <c r="J63" s="240"/>
    </row>
    <row r="64" spans="1:11">
      <c r="A64" s="122"/>
      <c r="B64" s="2"/>
      <c r="C64" s="2"/>
      <c r="D64" s="2"/>
      <c r="E64" s="2"/>
      <c r="F64" s="129"/>
      <c r="G64" s="129"/>
      <c r="H64" s="129"/>
      <c r="I64" s="129"/>
      <c r="J64" s="238"/>
    </row>
    <row r="65" spans="1:10">
      <c r="A65" s="122"/>
      <c r="B65" s="2"/>
      <c r="C65" s="2"/>
      <c r="D65" s="2"/>
      <c r="E65" s="2"/>
      <c r="F65" s="2"/>
      <c r="G65" s="2"/>
      <c r="H65" s="2"/>
      <c r="I65" s="2"/>
      <c r="J65" s="240"/>
    </row>
    <row r="66" spans="1:10">
      <c r="A66" s="122"/>
      <c r="B66" s="2"/>
      <c r="C66" s="2"/>
      <c r="D66" s="2"/>
      <c r="E66" s="34"/>
      <c r="F66" s="2"/>
      <c r="G66" s="2"/>
      <c r="H66" s="2"/>
      <c r="I66" s="2"/>
      <c r="J66" s="42"/>
    </row>
    <row r="67" spans="1:10">
      <c r="A67" s="122"/>
      <c r="B67" s="284"/>
      <c r="C67" s="2"/>
      <c r="D67" s="2"/>
      <c r="E67" s="2"/>
      <c r="F67" s="2"/>
      <c r="G67" s="2"/>
      <c r="H67" s="2"/>
      <c r="I67" s="2"/>
      <c r="J67" s="240"/>
    </row>
    <row r="68" spans="1:10">
      <c r="A68" s="122"/>
      <c r="B68" s="2"/>
      <c r="C68" s="2"/>
      <c r="D68" s="2"/>
      <c r="E68" s="2"/>
      <c r="F68" s="2"/>
      <c r="G68" s="2"/>
      <c r="H68" s="2"/>
      <c r="I68" s="2"/>
      <c r="J68" s="240"/>
    </row>
    <row r="69" spans="1:10">
      <c r="A69" s="122"/>
      <c r="B69" s="123"/>
      <c r="C69" s="436"/>
      <c r="D69" s="436"/>
      <c r="E69" s="375"/>
      <c r="F69" s="436"/>
      <c r="G69" s="436"/>
      <c r="H69" s="436"/>
      <c r="I69" s="436"/>
      <c r="J69" s="498"/>
    </row>
    <row r="70" spans="1:10">
      <c r="A70" s="122"/>
      <c r="B70" s="123"/>
      <c r="C70" s="123"/>
      <c r="D70" s="123"/>
      <c r="E70" s="2"/>
      <c r="F70" s="123"/>
      <c r="G70" s="123"/>
      <c r="H70" s="123"/>
      <c r="I70" s="123"/>
      <c r="J70" s="245"/>
    </row>
    <row r="71" spans="1:10">
      <c r="A71" s="122"/>
      <c r="B71" s="123"/>
      <c r="C71" s="123"/>
      <c r="D71" s="123"/>
      <c r="E71" s="2"/>
      <c r="F71" s="123"/>
      <c r="G71" s="123"/>
      <c r="H71" s="123"/>
      <c r="I71" s="123"/>
      <c r="J71" s="245"/>
    </row>
    <row r="72" spans="1:10">
      <c r="A72" s="122"/>
      <c r="B72" s="123"/>
      <c r="C72" s="123"/>
      <c r="D72" s="123"/>
      <c r="E72" s="2"/>
      <c r="F72" s="123"/>
      <c r="G72" s="123"/>
      <c r="H72" s="123"/>
      <c r="I72" s="123"/>
      <c r="J72" s="245"/>
    </row>
    <row r="73" spans="1:10">
      <c r="A73" s="122"/>
      <c r="B73" s="123"/>
      <c r="C73" s="123"/>
      <c r="D73" s="123"/>
      <c r="E73" s="2"/>
      <c r="F73" s="123"/>
      <c r="G73" s="123"/>
      <c r="H73" s="123"/>
      <c r="I73" s="123"/>
      <c r="J73" s="245"/>
    </row>
    <row r="74" spans="1:10">
      <c r="A74" s="122"/>
      <c r="B74" s="123"/>
      <c r="C74" s="123"/>
      <c r="D74" s="123"/>
      <c r="E74" s="2"/>
      <c r="F74" s="123"/>
      <c r="G74" s="123"/>
      <c r="H74" s="123"/>
      <c r="I74" s="123"/>
      <c r="J74" s="245"/>
    </row>
    <row r="75" spans="1:10">
      <c r="A75" s="122"/>
      <c r="B75" s="123"/>
      <c r="C75" s="123"/>
      <c r="D75" s="123"/>
      <c r="E75" s="2"/>
      <c r="F75" s="123"/>
      <c r="G75" s="123"/>
      <c r="H75" s="123"/>
      <c r="I75" s="123"/>
      <c r="J75" s="245"/>
    </row>
    <row r="76" spans="1:10">
      <c r="A76" s="122"/>
      <c r="B76" s="123"/>
      <c r="C76" s="123"/>
      <c r="D76" s="123"/>
      <c r="E76" s="2"/>
      <c r="F76" s="123"/>
      <c r="G76" s="123"/>
      <c r="H76" s="123"/>
      <c r="I76" s="123"/>
      <c r="J76" s="245"/>
    </row>
    <row r="77" spans="1:10" ht="18">
      <c r="A77" s="497" t="s">
        <v>1397</v>
      </c>
      <c r="B77" s="499"/>
      <c r="C77" s="499"/>
      <c r="D77" s="499"/>
      <c r="E77" s="1"/>
      <c r="F77" s="499"/>
      <c r="G77" s="499"/>
      <c r="H77" s="499"/>
      <c r="I77" s="499"/>
      <c r="J77" s="500"/>
    </row>
    <row r="78" spans="1:10">
      <c r="A78" s="122"/>
      <c r="B78" s="123"/>
      <c r="C78" s="123"/>
      <c r="D78" s="123"/>
      <c r="E78" s="2"/>
      <c r="F78" s="123"/>
      <c r="G78" s="123"/>
      <c r="H78" s="123"/>
      <c r="I78" s="123"/>
      <c r="J78" s="245"/>
    </row>
    <row r="79" spans="1:10">
      <c r="A79" s="122"/>
      <c r="B79" s="123"/>
      <c r="C79" s="123"/>
      <c r="D79" s="123"/>
      <c r="E79" s="2"/>
      <c r="F79" s="123"/>
      <c r="G79" s="123"/>
      <c r="H79" s="123"/>
      <c r="I79" s="123"/>
      <c r="J79" s="245"/>
    </row>
    <row r="80" spans="1:10">
      <c r="A80" s="122"/>
      <c r="B80" s="123"/>
      <c r="C80" s="123"/>
      <c r="D80" s="123"/>
      <c r="E80" s="2"/>
      <c r="F80" s="123"/>
      <c r="G80" s="123"/>
      <c r="H80" s="123"/>
      <c r="I80" s="123"/>
      <c r="J80" s="245"/>
    </row>
    <row r="81" spans="1:10">
      <c r="A81" s="122"/>
      <c r="B81" s="123"/>
      <c r="C81" s="123"/>
      <c r="D81" s="123"/>
      <c r="E81" s="2"/>
      <c r="F81" s="123"/>
      <c r="G81" s="123"/>
      <c r="H81" s="123"/>
      <c r="I81" s="123"/>
      <c r="J81" s="245"/>
    </row>
    <row r="82" spans="1:10">
      <c r="A82" s="122"/>
      <c r="B82" s="123"/>
      <c r="C82" s="123"/>
      <c r="D82" s="123"/>
      <c r="E82" s="2"/>
      <c r="F82" s="123"/>
      <c r="G82" s="123"/>
      <c r="H82" s="123"/>
      <c r="I82" s="123"/>
      <c r="J82" s="245"/>
    </row>
    <row r="83" spans="1:10">
      <c r="A83" s="122"/>
      <c r="B83" s="123"/>
      <c r="C83" s="123"/>
      <c r="D83" s="123"/>
      <c r="E83" s="2"/>
      <c r="F83" s="123"/>
      <c r="G83" s="123"/>
      <c r="H83" s="123"/>
      <c r="I83" s="123"/>
      <c r="J83" s="245"/>
    </row>
    <row r="84" spans="1:10">
      <c r="A84" s="122"/>
      <c r="B84" s="123"/>
      <c r="C84" s="123"/>
      <c r="D84" s="123"/>
      <c r="E84" s="2"/>
      <c r="F84" s="123"/>
      <c r="G84" s="123"/>
      <c r="H84" s="123"/>
      <c r="I84" s="123"/>
      <c r="J84" s="245"/>
    </row>
    <row r="85" spans="1:10">
      <c r="A85" s="122"/>
      <c r="B85" s="123"/>
      <c r="C85" s="123"/>
      <c r="D85" s="123"/>
      <c r="E85" s="2"/>
      <c r="F85" s="123"/>
      <c r="G85" s="123"/>
      <c r="H85" s="123"/>
      <c r="I85" s="123"/>
      <c r="J85" s="245"/>
    </row>
    <row r="86" spans="1:10">
      <c r="A86" s="122"/>
      <c r="B86" s="123"/>
      <c r="C86" s="123"/>
      <c r="D86" s="123"/>
      <c r="E86" s="2"/>
      <c r="F86" s="123"/>
      <c r="G86" s="123"/>
      <c r="H86" s="123"/>
      <c r="I86" s="123"/>
      <c r="J86" s="245"/>
    </row>
    <row r="87" spans="1:10">
      <c r="A87" s="122"/>
      <c r="B87" s="123"/>
      <c r="C87" s="123"/>
      <c r="D87" s="123"/>
      <c r="E87" s="2"/>
      <c r="F87" s="123"/>
      <c r="G87" s="123"/>
      <c r="H87" s="123"/>
      <c r="I87" s="123"/>
      <c r="J87" s="245"/>
    </row>
    <row r="88" spans="1:10">
      <c r="A88" s="122"/>
      <c r="B88" s="123"/>
      <c r="C88" s="123"/>
      <c r="D88" s="123"/>
      <c r="E88" s="2"/>
      <c r="F88" s="123"/>
      <c r="G88" s="123"/>
      <c r="H88" s="123"/>
      <c r="I88" s="123"/>
      <c r="J88" s="245"/>
    </row>
    <row r="89" spans="1:10">
      <c r="A89" s="122"/>
      <c r="B89" s="123"/>
      <c r="C89" s="123"/>
      <c r="D89" s="123"/>
      <c r="E89" s="2"/>
      <c r="F89" s="123"/>
      <c r="G89" s="123"/>
      <c r="H89" s="123"/>
      <c r="I89" s="123"/>
      <c r="J89" s="245"/>
    </row>
    <row r="90" spans="1:10">
      <c r="A90" s="122"/>
      <c r="B90" s="123"/>
      <c r="C90" s="123"/>
      <c r="D90" s="123"/>
      <c r="E90" s="2"/>
      <c r="F90" s="123"/>
      <c r="G90" s="123"/>
      <c r="H90" s="123"/>
      <c r="I90" s="123"/>
      <c r="J90" s="245"/>
    </row>
    <row r="91" spans="1:10">
      <c r="A91" s="122"/>
      <c r="B91" s="123"/>
      <c r="C91" s="123"/>
      <c r="D91" s="123"/>
      <c r="E91" s="2"/>
      <c r="F91" s="123"/>
      <c r="G91" s="123"/>
      <c r="H91" s="123"/>
      <c r="I91" s="123"/>
      <c r="J91" s="245"/>
    </row>
    <row r="92" spans="1:10">
      <c r="A92" s="122"/>
      <c r="B92" s="123"/>
      <c r="C92" s="123"/>
      <c r="D92" s="123"/>
      <c r="E92" s="2"/>
      <c r="F92" s="123"/>
      <c r="G92" s="123"/>
      <c r="H92" s="123"/>
      <c r="I92" s="123"/>
      <c r="J92" s="245"/>
    </row>
    <row r="93" spans="1:10">
      <c r="A93" s="122"/>
      <c r="B93" s="123"/>
      <c r="C93" s="123"/>
      <c r="D93" s="123"/>
      <c r="E93" s="2"/>
      <c r="F93" s="123"/>
      <c r="G93" s="123"/>
      <c r="H93" s="123"/>
      <c r="I93" s="123"/>
      <c r="J93" s="245"/>
    </row>
    <row r="94" spans="1:10">
      <c r="A94" s="122"/>
      <c r="B94" s="123"/>
      <c r="C94" s="123"/>
      <c r="D94" s="123"/>
      <c r="E94" s="2"/>
      <c r="F94" s="123"/>
      <c r="G94" s="123"/>
      <c r="H94" s="123"/>
      <c r="I94" s="123"/>
      <c r="J94" s="245"/>
    </row>
    <row r="95" spans="1:10">
      <c r="A95" s="122"/>
      <c r="B95" s="123"/>
      <c r="C95" s="123"/>
      <c r="D95" s="123"/>
      <c r="E95" s="2"/>
      <c r="F95" s="123"/>
      <c r="G95" s="123"/>
      <c r="H95" s="123"/>
      <c r="I95" s="123"/>
      <c r="J95" s="245"/>
    </row>
    <row r="96" spans="1:10">
      <c r="A96" s="122"/>
      <c r="B96" s="123"/>
      <c r="C96" s="123"/>
      <c r="D96" s="123"/>
      <c r="E96" s="2"/>
      <c r="F96" s="123"/>
      <c r="G96" s="123"/>
      <c r="H96" s="123"/>
      <c r="I96" s="123"/>
      <c r="J96" s="245"/>
    </row>
    <row r="97" spans="1:10">
      <c r="A97" s="122"/>
      <c r="B97" s="123"/>
      <c r="C97" s="123"/>
      <c r="D97" s="123"/>
      <c r="E97" s="2"/>
      <c r="F97" s="123"/>
      <c r="G97" s="123"/>
      <c r="H97" s="123"/>
      <c r="I97" s="123"/>
      <c r="J97" s="245"/>
    </row>
    <row r="98" spans="1:10">
      <c r="A98" s="122"/>
      <c r="B98" s="123"/>
      <c r="C98" s="123"/>
      <c r="D98" s="123"/>
      <c r="E98" s="2"/>
      <c r="F98" s="123"/>
      <c r="G98" s="123"/>
      <c r="H98" s="123"/>
      <c r="I98" s="123"/>
      <c r="J98" s="245"/>
    </row>
    <row r="99" spans="1:10">
      <c r="A99" s="122"/>
      <c r="B99" s="123"/>
      <c r="C99" s="123"/>
      <c r="D99" s="123"/>
      <c r="E99" s="2"/>
      <c r="F99" s="123"/>
      <c r="G99" s="123"/>
      <c r="H99" s="123"/>
      <c r="I99" s="123"/>
      <c r="J99" s="245"/>
    </row>
    <row r="100" spans="1:10">
      <c r="A100" s="122"/>
      <c r="B100" s="123"/>
      <c r="C100" s="123"/>
      <c r="D100" s="123"/>
      <c r="E100" s="2"/>
      <c r="F100" s="123"/>
      <c r="G100" s="123"/>
      <c r="H100" s="123"/>
      <c r="I100" s="123"/>
      <c r="J100" s="245"/>
    </row>
    <row r="101" spans="1:10" ht="15.75" thickBot="1">
      <c r="A101" s="275"/>
      <c r="B101" s="276"/>
      <c r="C101" s="501"/>
      <c r="D101" s="501"/>
      <c r="E101" s="501"/>
      <c r="F101" s="501"/>
      <c r="G101" s="501"/>
      <c r="H101" s="501"/>
      <c r="I101" s="501"/>
      <c r="J101" s="502"/>
    </row>
    <row r="102" spans="1:10">
      <c r="A102" s="129"/>
      <c r="B102" s="2"/>
      <c r="C102" s="2"/>
      <c r="D102" s="2"/>
      <c r="E102" s="2"/>
      <c r="F102" s="2"/>
      <c r="G102" s="2"/>
      <c r="H102" s="2"/>
      <c r="I102" s="2"/>
      <c r="J102" s="300" t="s">
        <v>623</v>
      </c>
    </row>
    <row r="103" spans="1:10">
      <c r="A103" s="34"/>
      <c r="B103" s="34"/>
      <c r="C103" s="266"/>
      <c r="D103" s="266"/>
      <c r="E103" s="34"/>
      <c r="F103" s="34"/>
      <c r="G103" s="34"/>
      <c r="H103" s="34"/>
      <c r="I103" s="34"/>
      <c r="J103" s="34"/>
    </row>
    <row r="104" spans="1:10">
      <c r="A104" s="101">
        <v>60</v>
      </c>
      <c r="B104" s="101"/>
      <c r="C104" s="101"/>
      <c r="D104" s="101"/>
      <c r="E104" s="101"/>
      <c r="F104" s="101"/>
      <c r="G104" s="101"/>
      <c r="H104" s="101"/>
      <c r="I104" s="101"/>
      <c r="J104" s="101"/>
    </row>
  </sheetData>
  <pageMargins left="0.5" right="0.5" top="0.5" bottom="0.5" header="0.5" footer="0.5"/>
  <pageSetup scale="67" fitToHeight="2"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91"/>
  <sheetViews>
    <sheetView showGridLines="0" defaultGridColor="0" topLeftCell="A31" colorId="22" zoomScale="75" zoomScaleNormal="75" workbookViewId="0">
      <selection activeCell="H46" sqref="H46"/>
    </sheetView>
  </sheetViews>
  <sheetFormatPr defaultColWidth="9.77734375" defaultRowHeight="15"/>
  <cols>
    <col min="1" max="1" width="5.77734375" customWidth="1"/>
    <col min="2" max="2" width="40.77734375" customWidth="1"/>
    <col min="3" max="3" width="15.77734375" customWidth="1"/>
    <col min="4" max="4" width="10.109375" bestFit="1" customWidth="1"/>
    <col min="5" max="5" width="14.77734375" customWidth="1"/>
    <col min="6" max="6" width="11.77734375" bestFit="1" customWidth="1"/>
    <col min="7" max="7" width="14.77734375" customWidth="1"/>
    <col min="8" max="8" width="15.77734375" customWidth="1"/>
  </cols>
  <sheetData>
    <row r="1" spans="1:22" ht="18.75" thickBot="1">
      <c r="A1" s="1475" t="str">
        <f>'Data Sheet'!A56</f>
        <v>Annual Report of Frontier Telephone of Rochester, Inc.                                                                                                       For the period ending December 31, 2015</v>
      </c>
      <c r="B1" s="770"/>
      <c r="C1" s="770"/>
      <c r="D1" s="770"/>
      <c r="E1" s="770"/>
      <c r="F1" s="688"/>
      <c r="G1" s="34"/>
      <c r="H1" s="770"/>
      <c r="I1" s="688"/>
      <c r="J1" s="688"/>
      <c r="K1" s="688"/>
      <c r="L1" s="688"/>
      <c r="M1" s="688"/>
      <c r="N1" s="688"/>
      <c r="O1" s="688"/>
      <c r="P1" s="688"/>
      <c r="Q1" s="688"/>
      <c r="R1" s="688"/>
      <c r="S1" s="688"/>
      <c r="T1" s="688"/>
      <c r="U1" s="688"/>
      <c r="V1" s="688"/>
    </row>
    <row r="2" spans="1:22" ht="18">
      <c r="A2" s="748" t="s">
        <v>360</v>
      </c>
      <c r="B2" s="690"/>
      <c r="C2" s="690"/>
      <c r="D2" s="690"/>
      <c r="E2" s="690"/>
      <c r="F2" s="690" t="s">
        <v>360</v>
      </c>
      <c r="G2" s="690" t="s">
        <v>360</v>
      </c>
      <c r="H2" s="771"/>
      <c r="I2" s="688"/>
      <c r="J2" s="688"/>
      <c r="K2" s="688"/>
      <c r="L2" s="688"/>
      <c r="M2" s="688"/>
      <c r="N2" s="688"/>
      <c r="O2" s="688"/>
      <c r="P2" s="688"/>
      <c r="Q2" s="688"/>
      <c r="R2" s="688"/>
      <c r="S2" s="688"/>
      <c r="T2" s="688"/>
      <c r="U2" s="688"/>
      <c r="V2" s="688"/>
    </row>
    <row r="3" spans="1:22" ht="18">
      <c r="A3" s="426"/>
      <c r="B3" s="1" t="s">
        <v>1920</v>
      </c>
      <c r="C3" s="101"/>
      <c r="D3" s="1"/>
      <c r="E3" s="1"/>
      <c r="F3" s="1"/>
      <c r="G3" s="1"/>
      <c r="H3" s="552"/>
      <c r="I3" s="688"/>
      <c r="J3" s="688"/>
      <c r="K3" s="688"/>
      <c r="L3" s="688"/>
      <c r="M3" s="688"/>
      <c r="N3" s="688"/>
      <c r="O3" s="688"/>
      <c r="P3" s="688"/>
      <c r="Q3" s="688"/>
      <c r="R3" s="688"/>
      <c r="S3" s="688"/>
      <c r="T3" s="688"/>
      <c r="U3" s="688"/>
      <c r="V3" s="688"/>
    </row>
    <row r="4" spans="1:22" ht="18">
      <c r="A4" s="132"/>
      <c r="B4" s="688"/>
      <c r="C4" s="688"/>
      <c r="D4" s="688"/>
      <c r="E4" s="688"/>
      <c r="F4" s="688"/>
      <c r="G4" s="688"/>
      <c r="H4" s="695"/>
      <c r="I4" s="688"/>
      <c r="J4" s="688"/>
      <c r="K4" s="688"/>
      <c r="L4" s="688"/>
      <c r="M4" s="688"/>
      <c r="N4" s="688"/>
      <c r="O4" s="688"/>
      <c r="P4" s="688"/>
      <c r="Q4" s="688"/>
      <c r="R4" s="688"/>
      <c r="S4" s="688"/>
      <c r="T4" s="688"/>
      <c r="U4" s="688"/>
      <c r="V4" s="688"/>
    </row>
    <row r="5" spans="1:22" ht="18">
      <c r="A5" s="426"/>
      <c r="B5" s="1" t="s">
        <v>1921</v>
      </c>
      <c r="C5" s="101"/>
      <c r="D5" s="1"/>
      <c r="E5" s="1"/>
      <c r="F5" s="1"/>
      <c r="G5" s="1"/>
      <c r="H5" s="552"/>
      <c r="I5" s="688"/>
      <c r="J5" s="688"/>
      <c r="K5" s="688"/>
      <c r="L5" s="688"/>
      <c r="M5" s="688"/>
      <c r="N5" s="688"/>
      <c r="O5" s="688"/>
      <c r="P5" s="688"/>
      <c r="Q5" s="688"/>
      <c r="R5" s="688"/>
      <c r="S5" s="688"/>
      <c r="T5" s="688"/>
      <c r="U5" s="688"/>
      <c r="V5" s="688"/>
    </row>
    <row r="6" spans="1:22" ht="18">
      <c r="A6" s="132"/>
      <c r="B6" s="688"/>
      <c r="C6" s="688"/>
      <c r="D6" s="688"/>
      <c r="E6" s="688"/>
      <c r="F6" s="688"/>
      <c r="G6" s="688"/>
      <c r="H6" s="695"/>
      <c r="I6" s="688"/>
      <c r="J6" s="688"/>
      <c r="K6" s="688"/>
      <c r="L6" s="688"/>
      <c r="M6" s="688"/>
      <c r="N6" s="688"/>
      <c r="O6" s="688"/>
      <c r="P6" s="688"/>
      <c r="Q6" s="688"/>
      <c r="R6" s="688"/>
      <c r="S6" s="688"/>
      <c r="T6" s="688"/>
      <c r="U6" s="688"/>
      <c r="V6" s="688"/>
    </row>
    <row r="7" spans="1:22" ht="18">
      <c r="A7" s="132"/>
      <c r="B7" s="981" t="s">
        <v>1922</v>
      </c>
      <c r="C7" s="693"/>
      <c r="D7" s="693"/>
      <c r="E7" s="693"/>
      <c r="F7" s="693"/>
      <c r="G7" s="693"/>
      <c r="H7" s="694"/>
      <c r="I7" s="688"/>
      <c r="J7" s="688"/>
      <c r="K7" s="688"/>
      <c r="L7" s="688"/>
      <c r="M7" s="688"/>
      <c r="N7" s="688"/>
      <c r="O7" s="688"/>
      <c r="P7" s="688"/>
      <c r="Q7" s="688"/>
      <c r="R7" s="688"/>
      <c r="S7" s="688"/>
      <c r="T7" s="688"/>
      <c r="U7" s="688"/>
      <c r="V7" s="688"/>
    </row>
    <row r="8" spans="1:22" ht="18">
      <c r="A8" s="132"/>
      <c r="B8" s="981" t="s">
        <v>1923</v>
      </c>
      <c r="C8" s="693"/>
      <c r="D8" s="693"/>
      <c r="E8" s="693"/>
      <c r="F8" s="693"/>
      <c r="G8" s="693"/>
      <c r="H8" s="694"/>
      <c r="I8" s="688"/>
      <c r="J8" s="688"/>
      <c r="K8" s="688"/>
      <c r="L8" s="688"/>
      <c r="M8" s="688"/>
      <c r="N8" s="688"/>
      <c r="O8" s="688"/>
      <c r="P8" s="688"/>
      <c r="Q8" s="688"/>
      <c r="R8" s="688"/>
      <c r="S8" s="688"/>
      <c r="T8" s="688"/>
      <c r="U8" s="688"/>
      <c r="V8" s="688"/>
    </row>
    <row r="9" spans="1:22" ht="18">
      <c r="A9" s="772"/>
      <c r="B9" s="750"/>
      <c r="C9" s="750"/>
      <c r="D9" s="750"/>
      <c r="E9" s="750"/>
      <c r="F9" s="750" t="s">
        <v>360</v>
      </c>
      <c r="G9" s="750"/>
      <c r="H9" s="705"/>
      <c r="I9" s="688"/>
      <c r="J9" s="688"/>
      <c r="K9" s="688"/>
      <c r="L9" s="688"/>
      <c r="M9" s="688"/>
      <c r="N9" s="688"/>
      <c r="O9" s="688"/>
      <c r="P9" s="688"/>
      <c r="Q9" s="688"/>
      <c r="R9" s="688"/>
      <c r="S9" s="688"/>
      <c r="T9" s="688"/>
      <c r="U9" s="688"/>
      <c r="V9" s="688"/>
    </row>
    <row r="10" spans="1:22" ht="18">
      <c r="A10" s="132"/>
      <c r="B10" s="711"/>
      <c r="C10" s="688"/>
      <c r="D10" s="764" t="s">
        <v>1924</v>
      </c>
      <c r="E10" s="752"/>
      <c r="F10" s="693" t="s">
        <v>1925</v>
      </c>
      <c r="G10" s="752"/>
      <c r="H10" s="756"/>
      <c r="I10" s="688"/>
      <c r="J10" s="688"/>
      <c r="K10" s="688"/>
      <c r="L10" s="688"/>
      <c r="M10" s="688"/>
      <c r="N10" s="688"/>
      <c r="O10" s="688"/>
      <c r="P10" s="688"/>
      <c r="Q10" s="688"/>
      <c r="R10" s="688"/>
      <c r="S10" s="688"/>
      <c r="T10" s="688"/>
      <c r="U10" s="688"/>
      <c r="V10" s="688"/>
    </row>
    <row r="11" spans="1:22" ht="18">
      <c r="A11" s="773" t="s">
        <v>489</v>
      </c>
      <c r="B11" s="631" t="s">
        <v>1410</v>
      </c>
      <c r="C11" s="632" t="s">
        <v>812</v>
      </c>
      <c r="D11" s="698" t="s">
        <v>1643</v>
      </c>
      <c r="E11" s="697"/>
      <c r="F11" s="699" t="s">
        <v>1643</v>
      </c>
      <c r="G11" s="697"/>
      <c r="H11" s="634" t="s">
        <v>812</v>
      </c>
      <c r="I11" s="688"/>
      <c r="J11" s="688"/>
      <c r="K11" s="688"/>
      <c r="L11" s="688"/>
      <c r="M11" s="688"/>
      <c r="N11" s="688"/>
      <c r="O11" s="688"/>
      <c r="P11" s="688"/>
      <c r="Q11" s="688"/>
      <c r="R11" s="688"/>
      <c r="S11" s="688"/>
      <c r="T11" s="688"/>
      <c r="U11" s="688"/>
      <c r="V11" s="688"/>
    </row>
    <row r="12" spans="1:22" ht="18">
      <c r="A12" s="773" t="s">
        <v>501</v>
      </c>
      <c r="B12" s="631" t="s">
        <v>1926</v>
      </c>
      <c r="C12" s="632" t="s">
        <v>1290</v>
      </c>
      <c r="D12" s="631" t="s">
        <v>1645</v>
      </c>
      <c r="E12" s="630" t="s">
        <v>730</v>
      </c>
      <c r="F12" s="630" t="s">
        <v>1645</v>
      </c>
      <c r="G12" s="630" t="s">
        <v>730</v>
      </c>
      <c r="H12" s="634" t="s">
        <v>1294</v>
      </c>
      <c r="I12" s="688"/>
      <c r="J12" s="688"/>
      <c r="K12" s="688"/>
      <c r="L12" s="688"/>
      <c r="M12" s="688"/>
      <c r="N12" s="688"/>
      <c r="O12" s="688"/>
      <c r="P12" s="688"/>
      <c r="Q12" s="688"/>
      <c r="R12" s="688"/>
      <c r="S12" s="688"/>
      <c r="T12" s="688"/>
      <c r="U12" s="688"/>
      <c r="V12" s="688"/>
    </row>
    <row r="13" spans="1:22" ht="18">
      <c r="A13" s="132"/>
      <c r="B13" s="711"/>
      <c r="C13" s="632" t="s">
        <v>1441</v>
      </c>
      <c r="D13" s="631" t="s">
        <v>501</v>
      </c>
      <c r="E13" s="712"/>
      <c r="F13" s="630" t="s">
        <v>501</v>
      </c>
      <c r="G13" s="712"/>
      <c r="H13" s="634" t="s">
        <v>1441</v>
      </c>
      <c r="I13" s="688"/>
      <c r="J13" s="688"/>
      <c r="K13" s="688"/>
      <c r="L13" s="688"/>
      <c r="M13" s="688"/>
      <c r="N13" s="688"/>
      <c r="O13" s="688"/>
      <c r="P13" s="688"/>
      <c r="Q13" s="688"/>
      <c r="R13" s="688"/>
      <c r="S13" s="688"/>
      <c r="T13" s="688"/>
      <c r="U13" s="688"/>
      <c r="V13" s="688"/>
    </row>
    <row r="14" spans="1:22" ht="18">
      <c r="A14" s="132"/>
      <c r="B14" s="631" t="s">
        <v>226</v>
      </c>
      <c r="C14" s="632" t="s">
        <v>227</v>
      </c>
      <c r="D14" s="631" t="s">
        <v>228</v>
      </c>
      <c r="E14" s="630" t="s">
        <v>515</v>
      </c>
      <c r="F14" s="630" t="s">
        <v>516</v>
      </c>
      <c r="G14" s="630" t="s">
        <v>517</v>
      </c>
      <c r="H14" s="634" t="s">
        <v>518</v>
      </c>
      <c r="I14" s="688"/>
      <c r="J14" s="688"/>
      <c r="K14" s="688"/>
      <c r="L14" s="688"/>
      <c r="N14" s="688"/>
      <c r="O14" s="688"/>
      <c r="P14" s="688"/>
      <c r="Q14" s="688"/>
      <c r="R14" s="688"/>
      <c r="S14" s="688"/>
      <c r="T14" s="688"/>
      <c r="U14" s="688"/>
      <c r="V14" s="688"/>
    </row>
    <row r="15" spans="1:22" ht="18">
      <c r="A15" s="772"/>
      <c r="B15" s="704"/>
      <c r="C15" s="750"/>
      <c r="D15" s="704"/>
      <c r="E15" s="703"/>
      <c r="F15" s="703"/>
      <c r="G15" s="703"/>
      <c r="H15" s="774"/>
      <c r="I15" s="688"/>
      <c r="J15" s="688"/>
      <c r="K15" s="688"/>
      <c r="L15" s="688"/>
      <c r="N15" s="688"/>
      <c r="O15" s="688"/>
      <c r="P15" s="688"/>
      <c r="Q15" s="688"/>
      <c r="R15" s="688"/>
      <c r="S15" s="688"/>
      <c r="T15" s="688"/>
      <c r="U15" s="688"/>
      <c r="V15" s="688"/>
    </row>
    <row r="16" spans="1:22" ht="18">
      <c r="A16" s="132"/>
      <c r="B16" s="711"/>
      <c r="C16" s="711"/>
      <c r="D16" s="1198"/>
      <c r="E16" s="711"/>
      <c r="F16" s="688"/>
      <c r="G16" s="711"/>
      <c r="H16" s="695"/>
      <c r="I16" s="688"/>
      <c r="J16" s="688"/>
      <c r="L16" s="688"/>
      <c r="N16" s="688"/>
      <c r="O16" s="688"/>
      <c r="P16" s="688"/>
      <c r="Q16" s="688"/>
      <c r="R16" s="688"/>
      <c r="S16" s="688"/>
      <c r="T16" s="688"/>
      <c r="U16" s="688"/>
      <c r="V16" s="688"/>
    </row>
    <row r="17" spans="1:22" ht="18">
      <c r="A17" s="773" t="s">
        <v>231</v>
      </c>
      <c r="B17" s="643" t="s">
        <v>1927</v>
      </c>
      <c r="C17" s="646">
        <v>6642837</v>
      </c>
      <c r="D17" s="1199" t="s">
        <v>1928</v>
      </c>
      <c r="E17" s="646">
        <v>1350185.85</v>
      </c>
      <c r="F17" s="1199" t="s">
        <v>1928</v>
      </c>
      <c r="G17" s="646"/>
      <c r="H17" s="709">
        <f t="shared" ref="H17:H30" si="0">C17+E17-G17</f>
        <v>7993022.8499999996</v>
      </c>
      <c r="I17" s="688"/>
      <c r="J17" s="688"/>
      <c r="L17" s="688"/>
      <c r="N17" s="688"/>
      <c r="O17" s="688"/>
      <c r="P17" s="688"/>
      <c r="Q17" s="688"/>
      <c r="R17" s="688"/>
      <c r="S17" s="688"/>
      <c r="T17" s="688"/>
      <c r="U17" s="688"/>
      <c r="V17" s="688"/>
    </row>
    <row r="18" spans="1:22" ht="18">
      <c r="A18" s="773" t="s">
        <v>463</v>
      </c>
      <c r="B18" s="643" t="s">
        <v>1929</v>
      </c>
      <c r="C18" s="652">
        <v>45718035</v>
      </c>
      <c r="D18" s="1199" t="s">
        <v>1930</v>
      </c>
      <c r="E18" s="652"/>
      <c r="F18" s="1199" t="s">
        <v>1930</v>
      </c>
      <c r="G18" s="652">
        <v>1350185.85</v>
      </c>
      <c r="H18" s="710">
        <f t="shared" si="0"/>
        <v>44367849.149999999</v>
      </c>
      <c r="I18" s="688"/>
      <c r="J18" s="688"/>
      <c r="L18" s="688"/>
      <c r="N18" s="688"/>
      <c r="O18" s="688"/>
      <c r="P18" s="688"/>
      <c r="Q18" s="688"/>
      <c r="R18" s="688"/>
      <c r="S18" s="688"/>
      <c r="T18" s="688"/>
      <c r="U18" s="688"/>
      <c r="V18" s="688"/>
    </row>
    <row r="19" spans="1:22" ht="18">
      <c r="A19" s="773" t="s">
        <v>471</v>
      </c>
      <c r="B19" s="643" t="s">
        <v>1931</v>
      </c>
      <c r="C19" s="652">
        <v>126922916</v>
      </c>
      <c r="D19" s="1199" t="s">
        <v>1932</v>
      </c>
      <c r="E19" s="652">
        <v>14250977.109999999</v>
      </c>
      <c r="F19" s="1322"/>
      <c r="G19" s="652">
        <v>3878.91</v>
      </c>
      <c r="H19" s="710">
        <f t="shared" si="0"/>
        <v>141170014.20000002</v>
      </c>
      <c r="I19" s="688"/>
      <c r="J19" s="688"/>
      <c r="L19" s="688"/>
      <c r="N19" s="688"/>
      <c r="O19" s="688"/>
      <c r="P19" s="688"/>
      <c r="Q19" s="688"/>
      <c r="R19" s="688"/>
      <c r="S19" s="688"/>
      <c r="T19" s="688"/>
      <c r="U19" s="688"/>
      <c r="V19" s="688"/>
    </row>
    <row r="20" spans="1:22" ht="18">
      <c r="A20" s="773" t="s">
        <v>530</v>
      </c>
      <c r="B20" s="643" t="s">
        <v>1933</v>
      </c>
      <c r="C20" s="652">
        <v>63257</v>
      </c>
      <c r="D20" s="1199"/>
      <c r="E20" s="652"/>
      <c r="F20" s="1199" t="s">
        <v>1934</v>
      </c>
      <c r="G20" s="652">
        <v>14113.2</v>
      </c>
      <c r="H20" s="710">
        <f t="shared" si="0"/>
        <v>49143.8</v>
      </c>
      <c r="I20" s="688"/>
      <c r="J20" s="688"/>
      <c r="L20" s="688"/>
      <c r="N20" s="688"/>
      <c r="O20" s="688"/>
      <c r="P20" s="688"/>
      <c r="Q20" s="688"/>
      <c r="R20" s="688"/>
      <c r="S20" s="688"/>
      <c r="T20" s="688"/>
      <c r="U20" s="688"/>
      <c r="V20" s="688"/>
    </row>
    <row r="21" spans="1:22" ht="18">
      <c r="A21" s="773" t="s">
        <v>532</v>
      </c>
      <c r="B21" s="643"/>
      <c r="C21" s="652"/>
      <c r="D21" s="1199"/>
      <c r="E21" s="652"/>
      <c r="F21" s="1199"/>
      <c r="G21" s="652"/>
      <c r="H21" s="710">
        <f t="shared" si="0"/>
        <v>0</v>
      </c>
      <c r="I21" s="688"/>
      <c r="J21" s="688"/>
      <c r="L21" s="688"/>
      <c r="N21" s="688"/>
      <c r="O21" s="688"/>
      <c r="P21" s="688"/>
      <c r="Q21" s="688"/>
      <c r="R21" s="688"/>
      <c r="S21" s="688"/>
      <c r="T21" s="688"/>
      <c r="U21" s="688"/>
      <c r="V21" s="688"/>
    </row>
    <row r="22" spans="1:22" ht="18">
      <c r="A22" s="773" t="s">
        <v>242</v>
      </c>
      <c r="B22" s="643"/>
      <c r="C22" s="652"/>
      <c r="D22" s="1199"/>
      <c r="E22" s="652"/>
      <c r="F22" s="1037"/>
      <c r="G22" s="652"/>
      <c r="H22" s="710">
        <f t="shared" si="0"/>
        <v>0</v>
      </c>
      <c r="I22" s="688"/>
      <c r="J22" s="688"/>
      <c r="L22" s="688"/>
      <c r="N22" s="688"/>
      <c r="O22" s="688"/>
      <c r="P22" s="688"/>
      <c r="Q22" s="688"/>
      <c r="R22" s="688"/>
      <c r="S22" s="688"/>
      <c r="T22" s="688"/>
      <c r="U22" s="688"/>
      <c r="V22" s="688"/>
    </row>
    <row r="23" spans="1:22" ht="18">
      <c r="A23" s="773" t="s">
        <v>245</v>
      </c>
      <c r="B23" s="643"/>
      <c r="C23" s="652"/>
      <c r="D23" s="775"/>
      <c r="E23" s="652"/>
      <c r="F23" s="761"/>
      <c r="G23" s="652"/>
      <c r="H23" s="710">
        <f t="shared" si="0"/>
        <v>0</v>
      </c>
      <c r="I23" s="688"/>
      <c r="J23" s="688"/>
      <c r="K23" s="688"/>
      <c r="L23" s="688"/>
      <c r="N23" s="688"/>
      <c r="O23" s="688"/>
      <c r="P23" s="688"/>
      <c r="Q23" s="688"/>
      <c r="R23" s="688"/>
      <c r="S23" s="688"/>
      <c r="T23" s="688"/>
      <c r="U23" s="688"/>
      <c r="V23" s="688"/>
    </row>
    <row r="24" spans="1:22" ht="18">
      <c r="A24" s="773" t="s">
        <v>248</v>
      </c>
      <c r="B24" s="643"/>
      <c r="C24" s="652"/>
      <c r="D24" s="775"/>
      <c r="E24" s="652"/>
      <c r="F24" s="761"/>
      <c r="G24" s="652"/>
      <c r="H24" s="710">
        <f t="shared" si="0"/>
        <v>0</v>
      </c>
      <c r="I24" s="688"/>
      <c r="J24" s="688"/>
      <c r="K24" s="688"/>
      <c r="L24" s="688"/>
      <c r="N24" s="688"/>
      <c r="O24" s="688"/>
      <c r="P24" s="688"/>
      <c r="Q24" s="688"/>
      <c r="R24" s="688"/>
      <c r="S24" s="688"/>
      <c r="T24" s="688"/>
      <c r="U24" s="688"/>
      <c r="V24" s="688"/>
    </row>
    <row r="25" spans="1:22" ht="18">
      <c r="A25" s="773" t="s">
        <v>252</v>
      </c>
      <c r="B25" s="643"/>
      <c r="C25" s="652"/>
      <c r="D25" s="775"/>
      <c r="E25" s="652"/>
      <c r="F25" s="761"/>
      <c r="G25" s="652"/>
      <c r="H25" s="710">
        <f t="shared" si="0"/>
        <v>0</v>
      </c>
      <c r="I25" s="688"/>
      <c r="J25" s="688"/>
      <c r="K25" s="688"/>
      <c r="L25" s="688"/>
      <c r="N25" s="688"/>
      <c r="O25" s="688"/>
      <c r="P25" s="688"/>
      <c r="Q25" s="688"/>
      <c r="R25" s="688"/>
      <c r="S25" s="688"/>
      <c r="T25" s="688"/>
      <c r="U25" s="688"/>
      <c r="V25" s="688"/>
    </row>
    <row r="26" spans="1:22" ht="18">
      <c r="A26" s="773" t="s">
        <v>538</v>
      </c>
      <c r="B26" s="643"/>
      <c r="C26" s="652"/>
      <c r="D26" s="775"/>
      <c r="E26" s="652"/>
      <c r="F26" s="761"/>
      <c r="G26" s="652"/>
      <c r="H26" s="710">
        <f t="shared" si="0"/>
        <v>0</v>
      </c>
      <c r="I26" s="688"/>
      <c r="J26" s="688"/>
      <c r="K26" s="688"/>
      <c r="L26" s="688"/>
      <c r="M26" s="688"/>
      <c r="N26" s="688"/>
      <c r="O26" s="688"/>
      <c r="P26" s="688"/>
      <c r="Q26" s="688"/>
      <c r="R26" s="688"/>
      <c r="S26" s="688"/>
      <c r="T26" s="688"/>
      <c r="U26" s="688"/>
      <c r="V26" s="688"/>
    </row>
    <row r="27" spans="1:22" ht="18">
      <c r="A27" s="773" t="s">
        <v>540</v>
      </c>
      <c r="B27" s="643"/>
      <c r="C27" s="652"/>
      <c r="D27" s="775"/>
      <c r="E27" s="652"/>
      <c r="F27" s="761"/>
      <c r="G27" s="652"/>
      <c r="H27" s="710">
        <f t="shared" si="0"/>
        <v>0</v>
      </c>
      <c r="I27" s="688"/>
      <c r="J27" s="688"/>
      <c r="K27" s="688"/>
      <c r="L27" s="688"/>
      <c r="M27" s="688"/>
      <c r="N27" s="688"/>
      <c r="O27" s="688"/>
      <c r="P27" s="688"/>
      <c r="Q27" s="688"/>
      <c r="R27" s="688"/>
      <c r="S27" s="688"/>
      <c r="T27" s="688"/>
      <c r="U27" s="688"/>
      <c r="V27" s="688"/>
    </row>
    <row r="28" spans="1:22" ht="18">
      <c r="A28" s="773" t="s">
        <v>542</v>
      </c>
      <c r="B28" s="643"/>
      <c r="C28" s="652"/>
      <c r="D28" s="775"/>
      <c r="E28" s="652"/>
      <c r="F28" s="761"/>
      <c r="G28" s="652"/>
      <c r="H28" s="710">
        <f t="shared" si="0"/>
        <v>0</v>
      </c>
      <c r="I28" s="688"/>
      <c r="J28" s="688"/>
      <c r="K28" s="688"/>
      <c r="L28" s="688"/>
      <c r="M28" s="688"/>
      <c r="N28" s="688"/>
      <c r="O28" s="688"/>
      <c r="P28" s="688"/>
      <c r="Q28" s="688"/>
      <c r="R28" s="688"/>
      <c r="S28" s="688"/>
      <c r="T28" s="688"/>
      <c r="U28" s="688"/>
      <c r="V28" s="688"/>
    </row>
    <row r="29" spans="1:22" ht="18">
      <c r="A29" s="773" t="s">
        <v>544</v>
      </c>
      <c r="B29" s="643"/>
      <c r="C29" s="652"/>
      <c r="D29" s="775"/>
      <c r="E29" s="652"/>
      <c r="F29" s="761"/>
      <c r="G29" s="652"/>
      <c r="H29" s="710">
        <f t="shared" si="0"/>
        <v>0</v>
      </c>
      <c r="I29" s="688"/>
      <c r="J29" s="688"/>
      <c r="K29" s="688"/>
      <c r="L29" s="688"/>
      <c r="M29" s="688"/>
      <c r="N29" s="688"/>
      <c r="O29" s="688"/>
      <c r="P29" s="688"/>
      <c r="Q29" s="688"/>
      <c r="R29" s="688"/>
      <c r="S29" s="688"/>
      <c r="T29" s="688"/>
      <c r="U29" s="688"/>
      <c r="V29" s="688"/>
    </row>
    <row r="30" spans="1:22" ht="18">
      <c r="A30" s="773" t="s">
        <v>546</v>
      </c>
      <c r="B30" s="643"/>
      <c r="C30" s="652"/>
      <c r="D30" s="775"/>
      <c r="E30" s="652"/>
      <c r="F30" s="761"/>
      <c r="G30" s="652"/>
      <c r="H30" s="710">
        <f t="shared" si="0"/>
        <v>0</v>
      </c>
      <c r="I30" s="688"/>
      <c r="J30" s="688"/>
      <c r="K30" s="688"/>
      <c r="L30" s="688"/>
      <c r="M30" s="688"/>
      <c r="N30" s="688"/>
      <c r="O30" s="688"/>
      <c r="P30" s="688"/>
      <c r="Q30" s="688"/>
      <c r="R30" s="688"/>
      <c r="S30" s="688"/>
      <c r="T30" s="688"/>
      <c r="U30" s="688"/>
      <c r="V30" s="688"/>
    </row>
    <row r="31" spans="1:22" ht="18">
      <c r="A31" s="132"/>
      <c r="B31" s="711"/>
      <c r="C31" s="707"/>
      <c r="D31" s="769"/>
      <c r="E31" s="707"/>
      <c r="F31" s="688"/>
      <c r="G31" s="707"/>
      <c r="H31" s="708"/>
      <c r="I31" s="688"/>
      <c r="J31" s="688"/>
      <c r="K31" s="688"/>
      <c r="L31" s="688"/>
      <c r="M31" s="688"/>
      <c r="N31" s="688"/>
      <c r="O31" s="688"/>
      <c r="P31" s="688"/>
      <c r="Q31" s="688"/>
      <c r="R31" s="688"/>
      <c r="S31" s="688"/>
      <c r="T31" s="688"/>
      <c r="U31" s="688"/>
      <c r="V31" s="688"/>
    </row>
    <row r="32" spans="1:22" ht="18">
      <c r="A32" s="776">
        <v>15</v>
      </c>
      <c r="B32" s="777" t="s">
        <v>1935</v>
      </c>
      <c r="C32" s="778">
        <f>SUM(C17:C30)</f>
        <v>179347045</v>
      </c>
      <c r="D32" s="758"/>
      <c r="E32" s="778">
        <f>SUM(E17:E30)</f>
        <v>15601162.959999999</v>
      </c>
      <c r="F32" s="750"/>
      <c r="G32" s="778">
        <f>SUM(G17:G30)</f>
        <v>1368177.96</v>
      </c>
      <c r="H32" s="779">
        <f>SUM(H17:H30)</f>
        <v>193580030.00000003</v>
      </c>
      <c r="I32" s="688"/>
      <c r="J32" s="688"/>
      <c r="K32" s="688"/>
      <c r="L32" s="688"/>
      <c r="M32" s="688"/>
      <c r="N32" s="688"/>
      <c r="O32" s="688"/>
      <c r="P32" s="688"/>
      <c r="Q32" s="688"/>
      <c r="R32" s="688"/>
      <c r="S32" s="688"/>
      <c r="T32" s="688"/>
      <c r="U32" s="688"/>
      <c r="V32" s="688"/>
    </row>
    <row r="33" spans="1:22" ht="18.75" thickBot="1">
      <c r="A33" s="132"/>
      <c r="B33" s="688"/>
      <c r="C33" s="688"/>
      <c r="D33" s="688"/>
      <c r="E33" s="688"/>
      <c r="F33" s="688"/>
      <c r="G33" s="688"/>
      <c r="H33" s="695"/>
      <c r="I33" s="688"/>
      <c r="J33" s="688"/>
      <c r="K33" s="688"/>
      <c r="L33" s="688"/>
      <c r="M33" s="688"/>
      <c r="N33" s="688"/>
      <c r="O33" s="688"/>
      <c r="P33" s="688"/>
      <c r="Q33" s="688"/>
      <c r="R33" s="688"/>
      <c r="S33" s="688"/>
      <c r="T33" s="688"/>
      <c r="U33" s="688"/>
      <c r="V33" s="688"/>
    </row>
    <row r="34" spans="1:22" ht="18">
      <c r="A34" s="451"/>
      <c r="B34" s="452"/>
      <c r="C34" s="452"/>
      <c r="D34" s="452"/>
      <c r="E34" s="452"/>
      <c r="F34" s="452"/>
      <c r="G34" s="452"/>
      <c r="H34" s="79"/>
      <c r="I34" s="688"/>
      <c r="J34" s="688"/>
      <c r="K34" s="688"/>
      <c r="L34" s="688"/>
      <c r="M34" s="688"/>
      <c r="N34" s="688"/>
      <c r="O34" s="688"/>
      <c r="P34" s="688"/>
      <c r="Q34" s="688"/>
      <c r="R34" s="688"/>
      <c r="S34" s="688"/>
      <c r="T34" s="688"/>
      <c r="U34" s="688"/>
      <c r="V34" s="688"/>
    </row>
    <row r="35" spans="1:22" ht="18">
      <c r="A35" s="84"/>
      <c r="B35" s="7"/>
      <c r="C35" s="7"/>
      <c r="D35" s="7"/>
      <c r="E35" s="1293"/>
      <c r="F35" s="7"/>
      <c r="G35" s="7"/>
      <c r="H35" s="781"/>
      <c r="I35" s="688"/>
      <c r="J35" s="688"/>
      <c r="K35" s="688"/>
      <c r="L35" s="688"/>
      <c r="M35" s="688"/>
      <c r="N35" s="688"/>
      <c r="O35" s="688"/>
      <c r="P35" s="688"/>
      <c r="Q35" s="688"/>
      <c r="R35" s="688"/>
      <c r="S35" s="688"/>
      <c r="T35" s="688"/>
      <c r="U35" s="688"/>
      <c r="V35" s="688"/>
    </row>
    <row r="36" spans="1:22" ht="18">
      <c r="A36" s="426"/>
      <c r="B36" s="1" t="s">
        <v>1936</v>
      </c>
      <c r="C36" s="101"/>
      <c r="D36" s="1"/>
      <c r="E36" s="1"/>
      <c r="F36" s="1"/>
      <c r="G36" s="1"/>
      <c r="H36" s="552"/>
      <c r="I36" s="688"/>
      <c r="J36" s="688"/>
      <c r="K36" s="688"/>
      <c r="L36" s="688"/>
      <c r="M36" s="688"/>
      <c r="N36" s="688"/>
      <c r="O36" s="688"/>
      <c r="P36" s="688"/>
      <c r="Q36" s="688"/>
      <c r="R36" s="688"/>
      <c r="S36" s="688"/>
      <c r="T36" s="688"/>
      <c r="U36" s="688"/>
      <c r="V36" s="688"/>
    </row>
    <row r="37" spans="1:22" ht="18">
      <c r="A37" s="84"/>
      <c r="B37" s="7"/>
      <c r="C37" s="7"/>
      <c r="D37" s="7"/>
      <c r="E37" s="7"/>
      <c r="F37" s="7"/>
      <c r="G37" s="7"/>
      <c r="H37" s="455"/>
      <c r="I37" s="688"/>
      <c r="J37" s="688"/>
      <c r="K37" s="688"/>
      <c r="L37" s="688"/>
      <c r="M37" s="688"/>
      <c r="N37" s="688"/>
      <c r="O37" s="688"/>
      <c r="P37" s="688"/>
      <c r="Q37" s="688"/>
      <c r="R37" s="688"/>
      <c r="S37" s="688"/>
      <c r="T37" s="688"/>
      <c r="U37" s="688"/>
      <c r="V37" s="688"/>
    </row>
    <row r="38" spans="1:22" ht="18">
      <c r="A38" s="84" t="s">
        <v>1937</v>
      </c>
      <c r="B38" s="7"/>
      <c r="C38" s="7"/>
      <c r="D38" s="7"/>
      <c r="E38" s="7"/>
      <c r="F38" s="7"/>
      <c r="G38" s="7"/>
      <c r="H38" s="455"/>
      <c r="I38" s="688"/>
      <c r="J38" s="688"/>
      <c r="K38" s="688"/>
      <c r="L38" s="688"/>
      <c r="M38" s="688"/>
      <c r="N38" s="688"/>
      <c r="O38" s="688"/>
      <c r="P38" s="688"/>
      <c r="Q38" s="688"/>
      <c r="R38" s="688"/>
      <c r="S38" s="688"/>
      <c r="T38" s="688"/>
      <c r="U38" s="688"/>
      <c r="V38" s="688"/>
    </row>
    <row r="39" spans="1:22" ht="18">
      <c r="A39" s="84" t="s">
        <v>1938</v>
      </c>
      <c r="B39" s="7"/>
      <c r="C39" s="7"/>
      <c r="D39" s="7"/>
      <c r="E39" s="7"/>
      <c r="F39" s="7"/>
      <c r="G39" s="7"/>
      <c r="H39" s="455"/>
      <c r="I39" s="688"/>
      <c r="J39" s="688"/>
      <c r="K39" s="688"/>
      <c r="L39" s="688"/>
      <c r="M39" s="688"/>
      <c r="N39" s="688"/>
      <c r="O39" s="688"/>
      <c r="P39" s="688"/>
      <c r="Q39" s="688"/>
      <c r="R39" s="688"/>
      <c r="S39" s="688"/>
      <c r="T39" s="688"/>
      <c r="U39" s="688"/>
      <c r="V39" s="688"/>
    </row>
    <row r="40" spans="1:22" ht="18">
      <c r="A40" s="84" t="s">
        <v>1939</v>
      </c>
      <c r="B40" s="7"/>
      <c r="C40" s="7"/>
      <c r="D40" s="7"/>
      <c r="E40" s="7"/>
      <c r="F40" s="7"/>
      <c r="G40" s="7"/>
      <c r="H40" s="455"/>
      <c r="I40" s="688"/>
      <c r="J40" s="688"/>
      <c r="K40" s="688"/>
      <c r="L40" s="688"/>
      <c r="M40" s="688"/>
      <c r="N40" s="688"/>
      <c r="O40" s="688"/>
      <c r="P40" s="688"/>
      <c r="Q40" s="688"/>
      <c r="R40" s="688"/>
      <c r="S40" s="688"/>
      <c r="T40" s="688"/>
      <c r="U40" s="688"/>
      <c r="V40" s="688"/>
    </row>
    <row r="41" spans="1:22" ht="18">
      <c r="A41" s="84" t="s">
        <v>1940</v>
      </c>
      <c r="B41" s="7"/>
      <c r="C41" s="7"/>
      <c r="D41" s="7"/>
      <c r="E41" s="7"/>
      <c r="F41" s="7"/>
      <c r="G41" s="7"/>
      <c r="H41" s="455"/>
      <c r="I41" s="688"/>
      <c r="J41" s="688"/>
      <c r="K41" s="688"/>
      <c r="L41" s="688"/>
      <c r="M41" s="688"/>
      <c r="N41" s="688"/>
      <c r="O41" s="688"/>
      <c r="P41" s="688"/>
      <c r="Q41" s="688"/>
      <c r="R41" s="688"/>
      <c r="S41" s="688"/>
      <c r="T41" s="688"/>
      <c r="U41" s="688"/>
      <c r="V41" s="688"/>
    </row>
    <row r="42" spans="1:22" ht="18">
      <c r="A42" s="84" t="s">
        <v>1941</v>
      </c>
      <c r="B42" s="7"/>
      <c r="C42" s="7"/>
      <c r="D42" s="7"/>
      <c r="E42" s="7"/>
      <c r="F42" s="7"/>
      <c r="G42" s="7"/>
      <c r="H42" s="455"/>
      <c r="I42" s="688"/>
      <c r="J42" s="688"/>
      <c r="K42" s="688"/>
      <c r="L42" s="688"/>
      <c r="M42" s="688"/>
      <c r="N42" s="688"/>
      <c r="O42" s="688"/>
      <c r="P42" s="688"/>
      <c r="Q42" s="688"/>
      <c r="R42" s="688"/>
      <c r="S42" s="688"/>
      <c r="T42" s="688"/>
      <c r="U42" s="688"/>
      <c r="V42" s="688"/>
    </row>
    <row r="43" spans="1:22" ht="18">
      <c r="A43" s="456"/>
      <c r="B43" s="458"/>
      <c r="C43" s="458"/>
      <c r="D43" s="457"/>
      <c r="E43" s="458"/>
      <c r="F43" s="458"/>
      <c r="G43" s="457"/>
      <c r="H43" s="486"/>
      <c r="I43" s="688"/>
      <c r="J43" s="688"/>
      <c r="K43" s="688"/>
      <c r="L43" s="688"/>
      <c r="M43" s="688"/>
      <c r="N43" s="688"/>
      <c r="O43" s="688"/>
      <c r="P43" s="688"/>
      <c r="Q43" s="688"/>
      <c r="R43" s="688"/>
      <c r="S43" s="688"/>
      <c r="T43" s="688"/>
      <c r="U43" s="688"/>
      <c r="V43" s="688"/>
    </row>
    <row r="44" spans="1:22" ht="18">
      <c r="A44" s="462"/>
      <c r="B44" s="463"/>
      <c r="C44" s="468" t="s">
        <v>812</v>
      </c>
      <c r="D44" s="81" t="s">
        <v>1799</v>
      </c>
      <c r="E44" s="717"/>
      <c r="F44" s="463"/>
      <c r="G44" s="1269"/>
      <c r="H44" s="465" t="s">
        <v>1942</v>
      </c>
      <c r="I44" s="688"/>
      <c r="J44" s="688"/>
      <c r="K44" s="688"/>
      <c r="L44" s="688"/>
      <c r="M44" s="688"/>
      <c r="N44" s="688"/>
      <c r="O44" s="688"/>
      <c r="P44" s="688"/>
      <c r="Q44" s="688"/>
      <c r="R44" s="688"/>
      <c r="S44" s="688"/>
      <c r="T44" s="688"/>
      <c r="U44" s="688"/>
      <c r="V44" s="688"/>
    </row>
    <row r="45" spans="1:22" ht="18">
      <c r="A45" s="466" t="s">
        <v>1943</v>
      </c>
      <c r="B45" s="468" t="s">
        <v>1642</v>
      </c>
      <c r="C45" s="468" t="s">
        <v>1290</v>
      </c>
      <c r="D45" s="585" t="s">
        <v>1944</v>
      </c>
      <c r="E45" s="585" t="s">
        <v>730</v>
      </c>
      <c r="F45" s="468" t="s">
        <v>1444</v>
      </c>
      <c r="G45" s="1270"/>
      <c r="H45" s="465" t="s">
        <v>1945</v>
      </c>
      <c r="I45" s="688"/>
      <c r="J45" s="688"/>
      <c r="K45" s="688"/>
      <c r="L45" s="688"/>
      <c r="M45" s="688"/>
      <c r="N45" s="688"/>
      <c r="O45" s="688"/>
      <c r="P45" s="688"/>
      <c r="Q45" s="688"/>
      <c r="R45" s="688"/>
      <c r="S45" s="688"/>
      <c r="T45" s="688"/>
      <c r="U45" s="688"/>
      <c r="V45" s="688"/>
    </row>
    <row r="46" spans="1:22" ht="18">
      <c r="A46" s="466" t="s">
        <v>1946</v>
      </c>
      <c r="B46" s="468" t="s">
        <v>226</v>
      </c>
      <c r="C46" s="468" t="s">
        <v>1441</v>
      </c>
      <c r="D46" s="468" t="s">
        <v>228</v>
      </c>
      <c r="E46" s="468" t="s">
        <v>515</v>
      </c>
      <c r="F46" s="468" t="s">
        <v>516</v>
      </c>
      <c r="G46" s="1270"/>
      <c r="H46" s="465" t="s">
        <v>1441</v>
      </c>
      <c r="I46" s="688"/>
      <c r="J46" s="688"/>
      <c r="K46" s="688"/>
      <c r="L46" s="688"/>
      <c r="M46" s="688"/>
      <c r="N46" s="688"/>
      <c r="O46" s="688"/>
      <c r="P46" s="688"/>
      <c r="Q46" s="688"/>
      <c r="R46" s="688"/>
      <c r="S46" s="688"/>
      <c r="T46" s="688"/>
      <c r="U46" s="688"/>
      <c r="V46" s="688"/>
    </row>
    <row r="47" spans="1:22" ht="18">
      <c r="A47" s="462"/>
      <c r="B47" s="463"/>
      <c r="C47" s="468" t="s">
        <v>227</v>
      </c>
      <c r="D47" s="463"/>
      <c r="E47" s="463"/>
      <c r="F47" s="463"/>
      <c r="G47" s="1269"/>
      <c r="H47" s="465" t="s">
        <v>517</v>
      </c>
      <c r="I47" s="688"/>
      <c r="J47" s="688"/>
      <c r="K47" s="688"/>
      <c r="L47" s="688"/>
      <c r="M47" s="688"/>
      <c r="N47" s="688"/>
      <c r="O47" s="688"/>
      <c r="P47" s="688"/>
      <c r="Q47" s="688"/>
      <c r="R47" s="688"/>
      <c r="S47" s="688"/>
      <c r="T47" s="688"/>
      <c r="U47" s="688"/>
      <c r="V47" s="688"/>
    </row>
    <row r="48" spans="1:22" ht="18">
      <c r="A48" s="782">
        <v>16</v>
      </c>
      <c r="B48" s="146" t="s">
        <v>1947</v>
      </c>
      <c r="C48" s="149">
        <v>0</v>
      </c>
      <c r="D48" s="1197" t="s">
        <v>1948</v>
      </c>
      <c r="E48" s="149"/>
      <c r="F48" s="149"/>
      <c r="G48" s="152"/>
      <c r="H48" s="1333">
        <f t="shared" ref="H48:H58" si="1">C48-E48+F48</f>
        <v>0</v>
      </c>
      <c r="I48" s="688"/>
      <c r="J48" s="688"/>
      <c r="K48" s="688"/>
      <c r="L48" s="688"/>
      <c r="M48" s="688"/>
      <c r="N48" s="688"/>
      <c r="O48" s="688"/>
      <c r="P48" s="688"/>
      <c r="Q48" s="688"/>
      <c r="R48" s="688"/>
      <c r="S48" s="688"/>
      <c r="T48" s="688"/>
      <c r="U48" s="688"/>
      <c r="V48" s="688"/>
    </row>
    <row r="49" spans="1:22" ht="18">
      <c r="A49" s="466">
        <v>17</v>
      </c>
      <c r="B49" s="1046" t="s">
        <v>1949</v>
      </c>
      <c r="C49" s="1325">
        <v>619088</v>
      </c>
      <c r="D49" s="1329" t="s">
        <v>1950</v>
      </c>
      <c r="E49" s="1325">
        <v>39683.279999999999</v>
      </c>
      <c r="F49" s="1325"/>
      <c r="G49" s="1327"/>
      <c r="H49" s="1328">
        <f t="shared" si="1"/>
        <v>579404.72</v>
      </c>
      <c r="I49" s="688"/>
      <c r="J49" s="688"/>
      <c r="K49" s="688"/>
      <c r="L49" s="688"/>
      <c r="M49" s="688"/>
      <c r="N49" s="688"/>
      <c r="O49" s="688"/>
      <c r="P49" s="688"/>
      <c r="Q49" s="688"/>
      <c r="R49" s="688"/>
      <c r="S49" s="688"/>
      <c r="T49" s="688"/>
      <c r="U49" s="688"/>
      <c r="V49" s="688"/>
    </row>
    <row r="50" spans="1:22" ht="18">
      <c r="A50" s="1323">
        <v>18</v>
      </c>
      <c r="B50" s="1324" t="s">
        <v>1951</v>
      </c>
      <c r="C50" s="1325">
        <v>3771105</v>
      </c>
      <c r="D50" s="1326"/>
      <c r="E50" s="1325"/>
      <c r="F50" s="1325"/>
      <c r="G50" s="1327"/>
      <c r="H50" s="1328">
        <f t="shared" si="1"/>
        <v>3771105</v>
      </c>
      <c r="I50" s="688"/>
      <c r="J50" s="688"/>
      <c r="K50" s="688"/>
      <c r="L50" s="688"/>
      <c r="M50" s="688"/>
      <c r="N50" s="688"/>
      <c r="O50" s="688"/>
      <c r="P50" s="688"/>
      <c r="Q50" s="688"/>
      <c r="R50" s="688"/>
      <c r="S50" s="688"/>
      <c r="T50" s="688"/>
      <c r="U50" s="688"/>
      <c r="V50" s="688"/>
    </row>
    <row r="51" spans="1:22" s="1295" customFormat="1" ht="18">
      <c r="A51" s="1323">
        <v>19</v>
      </c>
      <c r="B51" s="1046" t="s">
        <v>1952</v>
      </c>
      <c r="C51" s="1325">
        <v>88795252</v>
      </c>
      <c r="D51" s="1329"/>
      <c r="E51" s="1325">
        <v>46944.9</v>
      </c>
      <c r="F51" s="1325">
        <v>10998961.439999999</v>
      </c>
      <c r="G51" s="1327"/>
      <c r="H51" s="1328">
        <f t="shared" si="1"/>
        <v>99747268.539999992</v>
      </c>
      <c r="I51" s="1330"/>
      <c r="J51" s="1330"/>
      <c r="K51" s="1330"/>
      <c r="L51" s="1330"/>
      <c r="M51" s="1330"/>
      <c r="N51" s="1330"/>
      <c r="O51" s="1330"/>
      <c r="P51" s="1330"/>
      <c r="Q51" s="1330"/>
      <c r="R51" s="1330"/>
      <c r="S51" s="1330"/>
      <c r="T51" s="1330"/>
      <c r="U51" s="1330"/>
      <c r="V51" s="1330"/>
    </row>
    <row r="52" spans="1:22" s="1295" customFormat="1" ht="18">
      <c r="A52" s="1323">
        <v>20</v>
      </c>
      <c r="B52" s="1324" t="s">
        <v>1953</v>
      </c>
      <c r="C52" s="1325">
        <v>-2849763</v>
      </c>
      <c r="D52" s="1329"/>
      <c r="E52" s="1325"/>
      <c r="F52" s="1325"/>
      <c r="G52" s="1327"/>
      <c r="H52" s="1328">
        <f t="shared" si="1"/>
        <v>-2849763</v>
      </c>
      <c r="I52" s="1330"/>
      <c r="J52" s="1330"/>
      <c r="K52" s="1330"/>
      <c r="L52" s="1330"/>
      <c r="M52" s="1330"/>
      <c r="N52" s="1330"/>
      <c r="O52" s="1330"/>
      <c r="P52" s="1330"/>
      <c r="Q52" s="1330"/>
      <c r="R52" s="1330"/>
      <c r="S52" s="1330"/>
      <c r="T52" s="1330"/>
      <c r="U52" s="1330"/>
      <c r="V52" s="1330"/>
    </row>
    <row r="53" spans="1:22" s="1295" customFormat="1" ht="18">
      <c r="A53" s="1323">
        <v>21</v>
      </c>
      <c r="B53" s="1324" t="s">
        <v>1954</v>
      </c>
      <c r="C53" s="1325">
        <v>-126922916</v>
      </c>
      <c r="D53" s="1329" t="s">
        <v>1955</v>
      </c>
      <c r="E53" s="1325">
        <v>14250977.109999999</v>
      </c>
      <c r="F53" s="1325">
        <v>3878.91</v>
      </c>
      <c r="G53" s="1327"/>
      <c r="H53" s="1328">
        <f t="shared" si="1"/>
        <v>-141170014.20000002</v>
      </c>
      <c r="I53" s="1330"/>
      <c r="J53" s="1330"/>
      <c r="K53" s="1330"/>
      <c r="L53" s="1330"/>
      <c r="M53" s="1330"/>
      <c r="N53" s="1330"/>
      <c r="O53" s="1330"/>
      <c r="P53" s="1330"/>
      <c r="Q53" s="1330"/>
      <c r="R53" s="1330"/>
      <c r="S53" s="1330"/>
      <c r="T53" s="1330"/>
      <c r="U53" s="1330"/>
      <c r="V53" s="1330"/>
    </row>
    <row r="54" spans="1:22" s="1295" customFormat="1" ht="18">
      <c r="A54" s="1323">
        <v>22</v>
      </c>
      <c r="B54" s="1324" t="s">
        <v>1956</v>
      </c>
      <c r="C54" s="1325">
        <v>4092488</v>
      </c>
      <c r="D54" s="1326"/>
      <c r="E54" s="1325"/>
      <c r="F54" s="1325"/>
      <c r="G54" s="1327"/>
      <c r="H54" s="1328">
        <f t="shared" si="1"/>
        <v>4092488</v>
      </c>
      <c r="I54" s="1330"/>
      <c r="J54" s="1330"/>
      <c r="K54" s="1330"/>
      <c r="L54" s="1330"/>
      <c r="M54" s="1330"/>
      <c r="N54" s="1330"/>
      <c r="O54" s="1330"/>
      <c r="P54" s="1330"/>
      <c r="Q54" s="1330"/>
      <c r="R54" s="1330"/>
      <c r="S54" s="1330"/>
      <c r="T54" s="1330"/>
      <c r="U54" s="1330"/>
      <c r="V54" s="1330"/>
    </row>
    <row r="55" spans="1:22" ht="18">
      <c r="A55" s="466">
        <v>23</v>
      </c>
      <c r="B55" s="1324" t="s">
        <v>1957</v>
      </c>
      <c r="C55" s="1325">
        <v>57063</v>
      </c>
      <c r="D55" s="1326" t="s">
        <v>1958</v>
      </c>
      <c r="E55" s="1325">
        <v>39914</v>
      </c>
      <c r="F55" s="1325">
        <v>41404</v>
      </c>
      <c r="G55" s="1327"/>
      <c r="H55" s="1328">
        <f t="shared" si="1"/>
        <v>58553</v>
      </c>
      <c r="I55" s="688"/>
      <c r="J55" s="688"/>
      <c r="K55" s="688"/>
      <c r="L55" s="688"/>
      <c r="M55" s="688"/>
      <c r="N55" s="688"/>
      <c r="O55" s="688"/>
      <c r="P55" s="688"/>
      <c r="Q55" s="688"/>
      <c r="R55" s="688"/>
      <c r="S55" s="688"/>
      <c r="T55" s="688"/>
      <c r="U55" s="688"/>
      <c r="V55" s="688"/>
    </row>
    <row r="56" spans="1:22" ht="18">
      <c r="A56" s="466">
        <v>24</v>
      </c>
      <c r="B56" s="1324" t="s">
        <v>1959</v>
      </c>
      <c r="C56" s="1325">
        <v>1396</v>
      </c>
      <c r="D56" s="1326" t="s">
        <v>1960</v>
      </c>
      <c r="E56" s="1325">
        <v>472180.71</v>
      </c>
      <c r="F56" s="1325">
        <v>474470.81</v>
      </c>
      <c r="G56" s="1327"/>
      <c r="H56" s="1328">
        <f t="shared" si="1"/>
        <v>3686.0999999999767</v>
      </c>
      <c r="I56" s="688"/>
      <c r="J56" s="688"/>
      <c r="K56" s="688"/>
      <c r="L56" s="688"/>
      <c r="M56" s="688"/>
      <c r="N56" s="688"/>
      <c r="O56" s="688"/>
      <c r="P56" s="688"/>
      <c r="Q56" s="688"/>
      <c r="R56" s="688"/>
      <c r="S56" s="688"/>
      <c r="T56" s="688"/>
      <c r="U56" s="688"/>
      <c r="V56" s="688"/>
    </row>
    <row r="57" spans="1:22" ht="18">
      <c r="A57" s="466">
        <v>25</v>
      </c>
      <c r="B57" s="1324" t="s">
        <v>1961</v>
      </c>
      <c r="C57" s="1325">
        <v>196392</v>
      </c>
      <c r="D57" s="1326"/>
      <c r="E57" s="1325">
        <v>196392</v>
      </c>
      <c r="F57" s="1325"/>
      <c r="G57" s="1327"/>
      <c r="H57" s="1328">
        <f t="shared" si="1"/>
        <v>0</v>
      </c>
      <c r="I57" s="688"/>
      <c r="J57" s="688"/>
      <c r="K57" s="688"/>
      <c r="L57" s="688"/>
      <c r="M57" s="688"/>
      <c r="N57" s="688"/>
      <c r="O57" s="688"/>
      <c r="P57" s="688"/>
      <c r="Q57" s="688"/>
      <c r="R57" s="688"/>
      <c r="S57" s="688"/>
      <c r="T57" s="688"/>
      <c r="U57" s="688"/>
      <c r="V57" s="688"/>
    </row>
    <row r="58" spans="1:22" ht="18">
      <c r="A58" s="466">
        <v>26</v>
      </c>
      <c r="B58" s="1324" t="s">
        <v>1962</v>
      </c>
      <c r="C58" s="1073">
        <v>260530</v>
      </c>
      <c r="D58" s="1331" t="s">
        <v>1963</v>
      </c>
      <c r="E58" s="1073">
        <v>684068.76</v>
      </c>
      <c r="F58" s="1073">
        <v>654410.75</v>
      </c>
      <c r="G58" s="1332"/>
      <c r="H58" s="1328">
        <f t="shared" si="1"/>
        <v>230871.99</v>
      </c>
      <c r="I58" s="688"/>
      <c r="J58" s="688"/>
      <c r="K58" s="688"/>
      <c r="L58" s="688"/>
      <c r="M58" s="688"/>
      <c r="N58" s="688"/>
      <c r="O58" s="688"/>
      <c r="P58" s="688"/>
      <c r="Q58" s="688"/>
      <c r="R58" s="688"/>
      <c r="S58" s="688"/>
      <c r="T58" s="688"/>
      <c r="U58" s="688"/>
      <c r="V58" s="688"/>
    </row>
    <row r="59" spans="1:22" ht="18">
      <c r="A59" s="466">
        <v>27</v>
      </c>
      <c r="B59" s="1324"/>
      <c r="C59" s="1073"/>
      <c r="D59" s="1324"/>
      <c r="E59" s="1073"/>
      <c r="F59" s="1073"/>
      <c r="G59" s="1332"/>
      <c r="H59" s="1148"/>
      <c r="I59" s="688"/>
      <c r="J59" s="688"/>
      <c r="K59" s="688"/>
      <c r="L59" s="688"/>
      <c r="M59" s="688"/>
      <c r="N59" s="688"/>
      <c r="O59" s="688"/>
      <c r="P59" s="688"/>
      <c r="Q59" s="688"/>
      <c r="R59" s="688"/>
      <c r="S59" s="688"/>
      <c r="T59" s="688"/>
      <c r="U59" s="688"/>
      <c r="V59" s="688"/>
    </row>
    <row r="60" spans="1:22" ht="18">
      <c r="A60" s="466">
        <v>28</v>
      </c>
      <c r="B60" s="155"/>
      <c r="C60" s="157"/>
      <c r="D60" s="155"/>
      <c r="E60" s="157"/>
      <c r="F60" s="157"/>
      <c r="G60" s="1271"/>
      <c r="H60" s="220"/>
      <c r="I60" s="688"/>
      <c r="J60" s="688"/>
      <c r="K60" s="688"/>
      <c r="L60" s="688"/>
      <c r="M60" s="688"/>
      <c r="N60" s="688"/>
      <c r="O60" s="688"/>
      <c r="P60" s="688"/>
      <c r="Q60" s="688"/>
      <c r="R60" s="688"/>
      <c r="S60" s="688"/>
      <c r="T60" s="688"/>
      <c r="U60" s="688"/>
      <c r="V60" s="688"/>
    </row>
    <row r="61" spans="1:22" ht="18">
      <c r="A61" s="466">
        <v>29</v>
      </c>
      <c r="B61" s="155"/>
      <c r="C61" s="157"/>
      <c r="D61" s="155"/>
      <c r="E61" s="157"/>
      <c r="F61" s="157"/>
      <c r="G61" s="1271"/>
      <c r="H61" s="220"/>
      <c r="I61" s="688"/>
      <c r="J61" s="688"/>
      <c r="K61" s="688"/>
      <c r="L61" s="688"/>
      <c r="M61" s="688"/>
      <c r="N61" s="688"/>
      <c r="O61" s="688"/>
      <c r="P61" s="688"/>
      <c r="Q61" s="688"/>
      <c r="R61" s="688"/>
      <c r="S61" s="688"/>
      <c r="T61" s="688"/>
      <c r="U61" s="688"/>
      <c r="V61" s="688"/>
    </row>
    <row r="62" spans="1:22" ht="18">
      <c r="A62" s="466"/>
      <c r="B62" s="155"/>
      <c r="C62" s="157"/>
      <c r="D62" s="155"/>
      <c r="E62" s="157"/>
      <c r="F62" s="157"/>
      <c r="G62" s="1271"/>
      <c r="H62" s="220"/>
      <c r="I62" s="688"/>
      <c r="J62" s="688"/>
      <c r="K62" s="688"/>
      <c r="L62" s="688"/>
      <c r="M62" s="688"/>
      <c r="N62" s="688"/>
      <c r="O62" s="688"/>
      <c r="P62" s="688"/>
      <c r="Q62" s="688"/>
      <c r="R62" s="688"/>
      <c r="S62" s="688"/>
      <c r="T62" s="688"/>
      <c r="U62" s="688"/>
      <c r="V62" s="688"/>
    </row>
    <row r="63" spans="1:22" ht="18">
      <c r="A63" s="466">
        <v>30</v>
      </c>
      <c r="B63" s="777" t="s">
        <v>1935</v>
      </c>
      <c r="C63" s="551">
        <f>SUM(C48:C61)</f>
        <v>-31979365</v>
      </c>
      <c r="D63" s="468" t="s">
        <v>1964</v>
      </c>
      <c r="E63" s="551">
        <f>SUM(E48:E61)</f>
        <v>15730160.76</v>
      </c>
      <c r="F63" s="551">
        <f>SUM(F48:F61)</f>
        <v>12173125.91</v>
      </c>
      <c r="G63" s="550"/>
      <c r="H63" s="546">
        <f>SUM(H48:H61)</f>
        <v>-35536399.850000024</v>
      </c>
      <c r="I63" s="688"/>
      <c r="J63" s="688"/>
      <c r="K63" s="688"/>
      <c r="L63" s="688"/>
      <c r="M63" s="688"/>
      <c r="N63" s="688"/>
      <c r="O63" s="688"/>
      <c r="P63" s="688"/>
      <c r="Q63" s="688"/>
      <c r="R63" s="688"/>
      <c r="S63" s="688"/>
      <c r="T63" s="688"/>
      <c r="U63" s="688"/>
      <c r="V63" s="688"/>
    </row>
    <row r="64" spans="1:22" ht="18.75" thickBot="1">
      <c r="A64" s="742"/>
      <c r="B64" s="476"/>
      <c r="C64" s="476"/>
      <c r="D64" s="476"/>
      <c r="E64" s="476"/>
      <c r="F64" s="476"/>
      <c r="G64" s="476"/>
      <c r="H64" s="783"/>
      <c r="I64" s="688"/>
      <c r="J64" s="688"/>
      <c r="K64" s="688"/>
      <c r="L64" s="688"/>
      <c r="M64" s="688"/>
      <c r="N64" s="688"/>
      <c r="O64" s="688"/>
      <c r="P64" s="688"/>
      <c r="Q64" s="688"/>
      <c r="R64" s="688"/>
      <c r="S64" s="688"/>
      <c r="T64" s="688"/>
      <c r="U64" s="688"/>
      <c r="V64" s="688"/>
    </row>
    <row r="65" spans="1:22" ht="18">
      <c r="A65" s="453"/>
      <c r="B65" s="453"/>
      <c r="C65" s="453"/>
      <c r="D65" s="453"/>
      <c r="E65" s="453"/>
      <c r="F65" s="453"/>
      <c r="G65" s="453"/>
      <c r="H65" s="81" t="s">
        <v>595</v>
      </c>
      <c r="I65" s="688"/>
      <c r="J65" s="688"/>
      <c r="K65" s="688"/>
      <c r="L65" s="688"/>
      <c r="M65" s="688"/>
      <c r="N65" s="688"/>
      <c r="O65" s="688"/>
      <c r="P65" s="688"/>
      <c r="Q65" s="688"/>
      <c r="R65" s="688"/>
      <c r="S65" s="688"/>
      <c r="T65" s="688"/>
      <c r="U65" s="688"/>
      <c r="V65" s="688"/>
    </row>
    <row r="66" spans="1:22" ht="18">
      <c r="A66" s="693" t="s">
        <v>237</v>
      </c>
      <c r="B66" s="693"/>
      <c r="C66" s="693"/>
      <c r="D66" s="693"/>
      <c r="E66" s="693"/>
      <c r="F66" s="693"/>
      <c r="G66" s="693"/>
      <c r="H66" s="693"/>
      <c r="I66" s="688"/>
      <c r="J66" s="688"/>
      <c r="K66" s="688"/>
      <c r="L66" s="688"/>
      <c r="M66" s="688"/>
      <c r="N66" s="688"/>
      <c r="O66" s="688"/>
      <c r="P66" s="688"/>
      <c r="Q66" s="688"/>
      <c r="R66" s="688"/>
      <c r="S66" s="688"/>
      <c r="T66" s="688"/>
      <c r="U66" s="688"/>
      <c r="V66" s="688"/>
    </row>
    <row r="67" spans="1:22" ht="18">
      <c r="A67" s="688"/>
      <c r="B67" s="688"/>
      <c r="C67" s="688"/>
      <c r="D67" s="688"/>
      <c r="E67" s="688"/>
      <c r="F67" s="688"/>
      <c r="G67" s="688"/>
      <c r="H67" s="688"/>
      <c r="I67" s="688"/>
      <c r="J67" s="688"/>
      <c r="K67" s="688"/>
      <c r="L67" s="688"/>
      <c r="M67" s="688"/>
      <c r="N67" s="688"/>
    </row>
    <row r="68" spans="1:22" ht="18">
      <c r="A68" s="688"/>
      <c r="B68" s="688"/>
      <c r="C68" s="688"/>
      <c r="D68" s="688"/>
      <c r="E68" s="688"/>
      <c r="F68" s="688"/>
      <c r="G68" s="688"/>
      <c r="H68" s="688"/>
      <c r="I68" s="688"/>
      <c r="J68" s="688"/>
      <c r="K68" s="688"/>
      <c r="L68" s="688"/>
      <c r="M68" s="688"/>
      <c r="N68" s="688"/>
    </row>
    <row r="69" spans="1:22" ht="18">
      <c r="A69" s="688"/>
      <c r="B69" s="688"/>
      <c r="C69" s="688"/>
      <c r="D69" s="688"/>
      <c r="E69" s="688"/>
      <c r="F69" s="688"/>
      <c r="G69" s="688"/>
      <c r="H69" s="688"/>
      <c r="I69" s="688"/>
      <c r="J69" s="688"/>
      <c r="K69" s="688"/>
      <c r="L69" s="688"/>
      <c r="M69" s="688"/>
      <c r="N69" s="688"/>
    </row>
    <row r="70" spans="1:22" ht="18">
      <c r="A70" s="688"/>
      <c r="B70" s="688"/>
      <c r="C70" s="688"/>
      <c r="D70" s="688"/>
      <c r="E70" s="688"/>
      <c r="F70" s="688"/>
      <c r="G70" s="688"/>
      <c r="H70" s="688"/>
      <c r="I70" s="688"/>
      <c r="J70" s="688"/>
      <c r="K70" s="688"/>
      <c r="L70" s="688"/>
      <c r="M70" s="688"/>
      <c r="N70" s="688"/>
    </row>
    <row r="71" spans="1:22" ht="18">
      <c r="A71" s="688"/>
      <c r="B71" s="688"/>
      <c r="C71" s="688"/>
      <c r="D71" s="688"/>
      <c r="E71" s="688"/>
      <c r="F71" s="688"/>
      <c r="G71" s="688"/>
      <c r="H71" s="688"/>
      <c r="I71" s="688"/>
      <c r="J71" s="688"/>
      <c r="K71" s="688"/>
      <c r="L71" s="688"/>
      <c r="M71" s="688"/>
      <c r="N71" s="688"/>
    </row>
    <row r="72" spans="1:22" ht="18">
      <c r="A72" s="688"/>
      <c r="B72" s="688"/>
      <c r="C72" s="688"/>
      <c r="D72" s="688"/>
      <c r="E72" s="688"/>
      <c r="F72" s="688"/>
      <c r="G72" s="688"/>
      <c r="H72" s="688"/>
      <c r="I72" s="688"/>
      <c r="J72" s="688"/>
      <c r="K72" s="688"/>
      <c r="L72" s="688"/>
      <c r="M72" s="688"/>
      <c r="N72" s="688"/>
    </row>
    <row r="73" spans="1:22" ht="18">
      <c r="A73" s="688"/>
      <c r="B73" s="688"/>
      <c r="C73" s="688"/>
      <c r="D73" s="688"/>
      <c r="E73" s="688"/>
      <c r="F73" s="688"/>
      <c r="G73" s="688"/>
      <c r="H73" s="688"/>
      <c r="I73" s="688"/>
      <c r="J73" s="688"/>
      <c r="K73" s="688"/>
      <c r="L73" s="688"/>
      <c r="M73" s="688"/>
      <c r="N73" s="688"/>
    </row>
    <row r="74" spans="1:22" ht="18">
      <c r="A74" s="688"/>
      <c r="B74" s="688"/>
      <c r="C74" s="688"/>
      <c r="D74" s="688"/>
      <c r="E74" s="688"/>
      <c r="F74" s="688"/>
      <c r="G74" s="688"/>
      <c r="H74" s="688"/>
      <c r="I74" s="688"/>
      <c r="J74" s="688"/>
      <c r="K74" s="688"/>
      <c r="L74" s="688"/>
      <c r="M74" s="688"/>
      <c r="N74" s="688"/>
    </row>
    <row r="75" spans="1:22" ht="18">
      <c r="A75" s="688"/>
      <c r="B75" s="688"/>
      <c r="C75" s="688"/>
      <c r="D75" s="688"/>
      <c r="E75" s="688"/>
      <c r="F75" s="688"/>
      <c r="G75" s="688"/>
      <c r="H75" s="688"/>
      <c r="I75" s="688"/>
      <c r="J75" s="688"/>
      <c r="K75" s="688"/>
      <c r="L75" s="688"/>
      <c r="M75" s="688"/>
      <c r="N75" s="688"/>
    </row>
    <row r="76" spans="1:22" ht="18">
      <c r="A76" s="688"/>
      <c r="B76" s="688"/>
      <c r="C76" s="688"/>
      <c r="D76" s="688"/>
      <c r="E76" s="688"/>
      <c r="F76" s="688"/>
      <c r="G76" s="688"/>
      <c r="H76" s="688"/>
      <c r="I76" s="688"/>
      <c r="J76" s="688"/>
      <c r="K76" s="688"/>
      <c r="L76" s="688"/>
      <c r="M76" s="688"/>
      <c r="N76" s="688"/>
    </row>
    <row r="77" spans="1:22" ht="18">
      <c r="A77" s="688"/>
      <c r="B77" s="688"/>
      <c r="C77" s="688"/>
      <c r="D77" s="688"/>
      <c r="E77" s="688"/>
      <c r="F77" s="688"/>
      <c r="G77" s="688"/>
      <c r="H77" s="688"/>
      <c r="I77" s="688"/>
      <c r="J77" s="688"/>
      <c r="K77" s="688"/>
      <c r="L77" s="688"/>
      <c r="M77" s="688"/>
      <c r="N77" s="688"/>
    </row>
    <row r="78" spans="1:22" ht="18">
      <c r="A78" s="688"/>
      <c r="B78" s="688"/>
      <c r="C78" s="688"/>
      <c r="D78" s="688"/>
      <c r="E78" s="688"/>
      <c r="F78" s="688"/>
      <c r="G78" s="688"/>
      <c r="H78" s="688"/>
      <c r="I78" s="688"/>
      <c r="J78" s="688"/>
      <c r="K78" s="688"/>
      <c r="L78" s="688"/>
      <c r="M78" s="688"/>
      <c r="N78" s="688"/>
    </row>
    <row r="79" spans="1:22" ht="18">
      <c r="A79" s="688"/>
      <c r="B79" s="688"/>
      <c r="C79" s="688"/>
      <c r="D79" s="688"/>
      <c r="E79" s="688"/>
      <c r="F79" s="688"/>
      <c r="G79" s="688"/>
      <c r="H79" s="688"/>
      <c r="I79" s="688"/>
      <c r="J79" s="688"/>
      <c r="K79" s="688"/>
      <c r="L79" s="688"/>
      <c r="M79" s="688"/>
      <c r="N79" s="688"/>
    </row>
    <row r="80" spans="1:22" ht="18">
      <c r="A80" s="688"/>
      <c r="B80" s="688"/>
      <c r="C80" s="688"/>
      <c r="D80" s="688"/>
      <c r="E80" s="688"/>
      <c r="F80" s="688"/>
      <c r="G80" s="688"/>
      <c r="H80" s="688"/>
      <c r="I80" s="688"/>
      <c r="J80" s="688"/>
      <c r="K80" s="688"/>
      <c r="L80" s="688"/>
      <c r="M80" s="688"/>
      <c r="N80" s="688"/>
    </row>
    <row r="81" spans="1:22" ht="18">
      <c r="A81" s="688"/>
      <c r="B81" s="688"/>
      <c r="C81" s="688"/>
      <c r="D81" s="688"/>
      <c r="E81" s="688"/>
      <c r="F81" s="688"/>
      <c r="G81" s="688"/>
      <c r="H81" s="688"/>
      <c r="I81" s="688"/>
      <c r="J81" s="688"/>
      <c r="K81" s="688"/>
      <c r="L81" s="688"/>
      <c r="M81" s="688"/>
      <c r="N81" s="688"/>
    </row>
    <row r="82" spans="1:22" ht="18">
      <c r="A82" s="688"/>
      <c r="B82" s="688"/>
      <c r="C82" s="688"/>
      <c r="D82" s="688"/>
      <c r="E82" s="688"/>
      <c r="F82" s="688"/>
      <c r="G82" s="688"/>
      <c r="H82" s="688"/>
      <c r="I82" s="688"/>
      <c r="J82" s="688"/>
      <c r="K82" s="688"/>
      <c r="L82" s="688"/>
      <c r="M82" s="688"/>
      <c r="N82" s="688"/>
    </row>
    <row r="83" spans="1:22" ht="18">
      <c r="A83" s="688"/>
      <c r="B83" s="688"/>
      <c r="C83" s="688"/>
      <c r="D83" s="688"/>
      <c r="E83" s="688"/>
      <c r="F83" s="688"/>
      <c r="G83" s="688"/>
      <c r="H83" s="688"/>
      <c r="I83" s="688"/>
      <c r="J83" s="688"/>
      <c r="K83" s="688"/>
      <c r="L83" s="688"/>
      <c r="M83" s="688"/>
      <c r="N83" s="688"/>
    </row>
    <row r="84" spans="1:22" ht="18">
      <c r="A84" s="688"/>
      <c r="B84" s="688"/>
      <c r="C84" s="688"/>
      <c r="D84" s="688"/>
      <c r="E84" s="688"/>
      <c r="F84" s="688"/>
      <c r="G84" s="688"/>
      <c r="H84" s="688"/>
      <c r="I84" s="688"/>
      <c r="J84" s="688"/>
      <c r="K84" s="688"/>
      <c r="L84" s="688"/>
      <c r="M84" s="688"/>
      <c r="N84" s="688"/>
    </row>
    <row r="85" spans="1:22" ht="18">
      <c r="A85" s="688"/>
      <c r="B85" s="688"/>
      <c r="C85" s="688"/>
      <c r="D85" s="688"/>
      <c r="E85" s="688"/>
      <c r="F85" s="688"/>
      <c r="G85" s="688"/>
      <c r="H85" s="688"/>
      <c r="I85" s="688"/>
      <c r="J85" s="688"/>
      <c r="K85" s="688"/>
      <c r="L85" s="688"/>
      <c r="M85" s="688"/>
      <c r="N85" s="688"/>
    </row>
    <row r="86" spans="1:22" ht="18">
      <c r="A86" s="688"/>
      <c r="B86" s="688"/>
      <c r="C86" s="688"/>
      <c r="D86" s="688"/>
      <c r="E86" s="688"/>
      <c r="F86" s="688"/>
      <c r="G86" s="688"/>
      <c r="H86" s="688"/>
      <c r="I86" s="688"/>
      <c r="J86" s="688"/>
      <c r="K86" s="688"/>
      <c r="L86" s="688"/>
      <c r="M86" s="688"/>
      <c r="N86" s="688"/>
    </row>
    <row r="87" spans="1:22" ht="18">
      <c r="A87" s="688"/>
      <c r="B87" s="688"/>
      <c r="C87" s="688"/>
      <c r="D87" s="688"/>
      <c r="E87" s="688"/>
      <c r="F87" s="688"/>
      <c r="G87" s="688"/>
      <c r="H87" s="688"/>
      <c r="I87" s="688"/>
      <c r="J87" s="688"/>
      <c r="K87" s="688"/>
      <c r="L87" s="688"/>
      <c r="M87" s="688"/>
      <c r="N87" s="688"/>
    </row>
    <row r="88" spans="1:22" ht="18">
      <c r="A88" s="688"/>
      <c r="B88" s="688"/>
      <c r="C88" s="688"/>
      <c r="D88" s="688"/>
      <c r="E88" s="688"/>
      <c r="F88" s="688"/>
      <c r="G88" s="688"/>
      <c r="H88" s="688"/>
      <c r="I88" s="688"/>
      <c r="J88" s="688"/>
      <c r="K88" s="688"/>
      <c r="L88" s="688"/>
      <c r="M88" s="688"/>
      <c r="N88" s="688"/>
    </row>
    <row r="89" spans="1:22" ht="18">
      <c r="A89" s="688"/>
      <c r="B89" s="688"/>
      <c r="C89" s="688"/>
      <c r="D89" s="688"/>
      <c r="E89" s="688"/>
      <c r="F89" s="688"/>
      <c r="G89" s="688"/>
      <c r="H89" s="688"/>
      <c r="I89" s="688"/>
      <c r="J89" s="688"/>
      <c r="K89" s="688"/>
      <c r="L89" s="688"/>
      <c r="M89" s="688"/>
      <c r="N89" s="688"/>
      <c r="O89" s="688"/>
      <c r="P89" s="688"/>
      <c r="Q89" s="688"/>
      <c r="R89" s="688"/>
      <c r="S89" s="688"/>
      <c r="T89" s="688"/>
      <c r="U89" s="688"/>
      <c r="V89" s="688"/>
    </row>
    <row r="90" spans="1:22" ht="18">
      <c r="A90" s="688"/>
      <c r="B90" s="688"/>
      <c r="C90" s="688"/>
      <c r="D90" s="688"/>
      <c r="E90" s="688"/>
      <c r="F90" s="688"/>
      <c r="G90" s="688"/>
      <c r="H90" s="688"/>
      <c r="I90" s="688"/>
      <c r="J90" s="688"/>
      <c r="K90" s="688"/>
      <c r="L90" s="688"/>
      <c r="M90" s="688"/>
      <c r="N90" s="688"/>
      <c r="O90" s="688"/>
      <c r="P90" s="688"/>
      <c r="Q90" s="688"/>
      <c r="R90" s="688"/>
      <c r="S90" s="688"/>
      <c r="T90" s="688"/>
      <c r="U90" s="688"/>
      <c r="V90" s="688"/>
    </row>
    <row r="91" spans="1:22" ht="18">
      <c r="A91" s="688"/>
      <c r="B91" s="688"/>
      <c r="C91" s="688"/>
      <c r="D91" s="688"/>
      <c r="E91" s="688"/>
      <c r="F91" s="688"/>
      <c r="G91" s="688"/>
      <c r="H91" s="688"/>
      <c r="I91" s="688"/>
      <c r="J91" s="688"/>
      <c r="K91" s="688"/>
      <c r="L91" s="688"/>
      <c r="M91" s="688"/>
      <c r="N91" s="688"/>
      <c r="O91" s="688"/>
      <c r="P91" s="688"/>
      <c r="Q91" s="688"/>
      <c r="R91" s="688"/>
      <c r="S91" s="688"/>
      <c r="T91" s="688"/>
      <c r="U91" s="688"/>
      <c r="V91" s="688"/>
    </row>
  </sheetData>
  <printOptions horizontalCentered="1"/>
  <pageMargins left="0.5" right="0.5" top="0.5" bottom="0.5" header="0.5" footer="0.5"/>
  <pageSetup scale="6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62</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63</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99"/>
  <sheetViews>
    <sheetView showGridLines="0" defaultGridColor="0" colorId="22" zoomScale="75" zoomScaleNormal="75" workbookViewId="0">
      <selection activeCell="D39" sqref="D39"/>
    </sheetView>
  </sheetViews>
  <sheetFormatPr defaultColWidth="9.77734375" defaultRowHeight="15"/>
  <cols>
    <col min="1" max="1" width="5.77734375" customWidth="1"/>
    <col min="2" max="2" width="77.77734375" customWidth="1"/>
    <col min="3" max="3" width="12.77734375" customWidth="1"/>
    <col min="4" max="5" width="15.77734375" customWidth="1"/>
  </cols>
  <sheetData>
    <row r="1" spans="1:6" ht="18.75" thickBot="1">
      <c r="A1" s="33" t="str">
        <f>'Data Sheet'!A56</f>
        <v>Annual Report of Frontier Telephone of Rochester, Inc.                                                                                                       For the period ending December 31, 2015</v>
      </c>
      <c r="B1" s="34"/>
      <c r="C1" s="688"/>
      <c r="D1" s="34"/>
      <c r="E1" s="34"/>
      <c r="F1" s="34"/>
    </row>
    <row r="2" spans="1:6" ht="15.95" customHeight="1">
      <c r="A2" s="35"/>
      <c r="B2" s="36"/>
      <c r="C2" s="36"/>
      <c r="D2" s="36"/>
      <c r="E2" s="37"/>
      <c r="F2" s="34"/>
    </row>
    <row r="3" spans="1:6" ht="19.899999999999999" customHeight="1">
      <c r="A3" s="497" t="s">
        <v>1965</v>
      </c>
      <c r="B3" s="74"/>
      <c r="C3" s="74"/>
      <c r="D3" s="74"/>
      <c r="E3" s="120"/>
      <c r="F3" s="34"/>
    </row>
    <row r="4" spans="1:6" ht="16.899999999999999" customHeight="1">
      <c r="A4" s="41"/>
      <c r="B4" s="34"/>
      <c r="C4" s="34"/>
      <c r="D4" s="34"/>
      <c r="E4" s="42"/>
      <c r="F4" s="34"/>
    </row>
    <row r="5" spans="1:6" ht="16.899999999999999" customHeight="1">
      <c r="A5" s="65" t="s">
        <v>336</v>
      </c>
      <c r="B5" s="34" t="s">
        <v>1966</v>
      </c>
      <c r="C5" s="34"/>
      <c r="D5" s="34"/>
      <c r="E5" s="42"/>
      <c r="F5" s="34"/>
    </row>
    <row r="6" spans="1:6" ht="16.899999999999999" customHeight="1">
      <c r="A6" s="41"/>
      <c r="B6" s="34" t="s">
        <v>1967</v>
      </c>
      <c r="C6" s="34"/>
      <c r="D6" s="34"/>
      <c r="E6" s="42"/>
      <c r="F6" s="34"/>
    </row>
    <row r="7" spans="1:6" ht="16.899999999999999" customHeight="1">
      <c r="A7" s="41"/>
      <c r="B7" s="34" t="s">
        <v>1968</v>
      </c>
      <c r="C7" s="34"/>
      <c r="D7" s="34"/>
      <c r="E7" s="42"/>
      <c r="F7" s="34"/>
    </row>
    <row r="8" spans="1:6" ht="16.899999999999999" customHeight="1">
      <c r="A8" s="65" t="s">
        <v>350</v>
      </c>
      <c r="B8" s="34" t="s">
        <v>1969</v>
      </c>
      <c r="C8" s="34"/>
      <c r="D8" s="34"/>
      <c r="E8" s="42"/>
      <c r="F8" s="34"/>
    </row>
    <row r="9" spans="1:6" ht="16.899999999999999" customHeight="1">
      <c r="A9" s="41"/>
      <c r="B9" s="34" t="s">
        <v>1970</v>
      </c>
      <c r="C9" s="34"/>
      <c r="D9" s="34"/>
      <c r="E9" s="42"/>
      <c r="F9" s="34"/>
    </row>
    <row r="10" spans="1:6" ht="16.899999999999999" customHeight="1">
      <c r="A10" s="41"/>
      <c r="B10" s="34" t="s">
        <v>1971</v>
      </c>
      <c r="C10" s="34"/>
      <c r="D10" s="34"/>
      <c r="E10" s="42"/>
      <c r="F10" s="34"/>
    </row>
    <row r="11" spans="1:6" ht="16.899999999999999" customHeight="1">
      <c r="A11" s="41"/>
      <c r="B11" s="34" t="s">
        <v>1972</v>
      </c>
      <c r="C11" s="34"/>
      <c r="D11" s="34"/>
      <c r="E11" s="42"/>
      <c r="F11" s="34"/>
    </row>
    <row r="12" spans="1:6" ht="16.899999999999999" customHeight="1">
      <c r="A12" s="65" t="s">
        <v>383</v>
      </c>
      <c r="B12" s="34" t="s">
        <v>1973</v>
      </c>
      <c r="C12" s="34"/>
      <c r="D12" s="34"/>
      <c r="E12" s="42"/>
      <c r="F12" s="34"/>
    </row>
    <row r="13" spans="1:6" ht="16.899999999999999" customHeight="1">
      <c r="A13" s="41"/>
      <c r="B13" s="34" t="s">
        <v>1974</v>
      </c>
      <c r="C13" s="34"/>
      <c r="D13" s="34"/>
      <c r="E13" s="42"/>
      <c r="F13" s="34"/>
    </row>
    <row r="14" spans="1:6" ht="16.899999999999999" customHeight="1">
      <c r="A14" s="184"/>
      <c r="B14" s="141"/>
      <c r="C14" s="142" t="s">
        <v>1410</v>
      </c>
      <c r="D14" s="141"/>
      <c r="E14" s="261"/>
      <c r="F14" s="34"/>
    </row>
    <row r="15" spans="1:6" ht="16.899999999999999" customHeight="1">
      <c r="A15" s="60" t="s">
        <v>489</v>
      </c>
      <c r="B15" s="144" t="s">
        <v>1625</v>
      </c>
      <c r="C15" s="144" t="s">
        <v>1975</v>
      </c>
      <c r="D15" s="144" t="s">
        <v>1799</v>
      </c>
      <c r="E15" s="107" t="s">
        <v>1444</v>
      </c>
      <c r="F15" s="34"/>
    </row>
    <row r="16" spans="1:6" ht="16.899999999999999" customHeight="1">
      <c r="A16" s="60" t="s">
        <v>501</v>
      </c>
      <c r="B16" s="144" t="s">
        <v>226</v>
      </c>
      <c r="C16" s="144" t="s">
        <v>227</v>
      </c>
      <c r="D16" s="144" t="s">
        <v>228</v>
      </c>
      <c r="E16" s="107" t="s">
        <v>515</v>
      </c>
      <c r="F16" s="34"/>
    </row>
    <row r="17" spans="1:6" ht="16.899999999999999" customHeight="1">
      <c r="A17" s="46" t="s">
        <v>231</v>
      </c>
      <c r="B17" s="1048"/>
      <c r="C17" s="146"/>
      <c r="D17" s="790"/>
      <c r="E17" s="791"/>
      <c r="F17" s="34"/>
    </row>
    <row r="18" spans="1:6" ht="16.899999999999999" customHeight="1">
      <c r="A18" s="60" t="s">
        <v>463</v>
      </c>
      <c r="B18" s="155"/>
      <c r="C18" s="155"/>
      <c r="D18" s="157"/>
      <c r="E18" s="158"/>
      <c r="F18" s="34"/>
    </row>
    <row r="19" spans="1:6" ht="16.899999999999999" customHeight="1">
      <c r="A19" s="60" t="s">
        <v>471</v>
      </c>
      <c r="B19" s="155"/>
      <c r="C19" s="155"/>
      <c r="D19" s="157"/>
      <c r="E19" s="158"/>
      <c r="F19" s="34"/>
    </row>
    <row r="20" spans="1:6" ht="16.899999999999999" customHeight="1">
      <c r="A20" s="60" t="s">
        <v>530</v>
      </c>
      <c r="B20" s="155"/>
      <c r="C20" s="155"/>
      <c r="D20" s="157"/>
      <c r="E20" s="158"/>
      <c r="F20" s="34"/>
    </row>
    <row r="21" spans="1:6" ht="16.899999999999999" customHeight="1">
      <c r="A21" s="60" t="s">
        <v>532</v>
      </c>
      <c r="B21" s="155"/>
      <c r="C21" s="155"/>
      <c r="D21" s="157"/>
      <c r="E21" s="158"/>
      <c r="F21" s="34"/>
    </row>
    <row r="22" spans="1:6" ht="16.899999999999999" customHeight="1">
      <c r="A22" s="60" t="s">
        <v>242</v>
      </c>
      <c r="B22" s="155"/>
      <c r="C22" s="155"/>
      <c r="D22" s="157"/>
      <c r="E22" s="158"/>
      <c r="F22" s="34"/>
    </row>
    <row r="23" spans="1:6" ht="16.899999999999999" customHeight="1">
      <c r="A23" s="60" t="s">
        <v>245</v>
      </c>
      <c r="B23" s="155"/>
      <c r="C23" s="155"/>
      <c r="D23" s="157"/>
      <c r="E23" s="158"/>
      <c r="F23" s="34"/>
    </row>
    <row r="24" spans="1:6" ht="16.899999999999999" customHeight="1">
      <c r="A24" s="60" t="s">
        <v>248</v>
      </c>
      <c r="B24" s="155"/>
      <c r="C24" s="155"/>
      <c r="D24" s="157"/>
      <c r="E24" s="158"/>
      <c r="F24" s="34"/>
    </row>
    <row r="25" spans="1:6" ht="16.899999999999999" customHeight="1">
      <c r="A25" s="60" t="s">
        <v>252</v>
      </c>
      <c r="B25" s="155"/>
      <c r="C25" s="155"/>
      <c r="D25" s="157"/>
      <c r="E25" s="158"/>
      <c r="F25" s="34"/>
    </row>
    <row r="26" spans="1:6" ht="16.899999999999999" customHeight="1">
      <c r="A26" s="60" t="s">
        <v>538</v>
      </c>
      <c r="B26" s="155"/>
      <c r="C26" s="155"/>
      <c r="D26" s="157"/>
      <c r="E26" s="158"/>
      <c r="F26" s="34"/>
    </row>
    <row r="27" spans="1:6" ht="16.899999999999999" customHeight="1">
      <c r="A27" s="60" t="s">
        <v>540</v>
      </c>
      <c r="B27" s="155"/>
      <c r="C27" s="155"/>
      <c r="D27" s="157"/>
      <c r="E27" s="158"/>
      <c r="F27" s="34"/>
    </row>
    <row r="28" spans="1:6" ht="16.899999999999999" customHeight="1">
      <c r="A28" s="60" t="s">
        <v>542</v>
      </c>
      <c r="B28" s="155"/>
      <c r="C28" s="155"/>
      <c r="D28" s="157"/>
      <c r="E28" s="158"/>
      <c r="F28" s="34"/>
    </row>
    <row r="29" spans="1:6" ht="16.899999999999999" customHeight="1">
      <c r="A29" s="60" t="s">
        <v>544</v>
      </c>
      <c r="B29" s="155"/>
      <c r="C29" s="155"/>
      <c r="D29" s="157"/>
      <c r="E29" s="158"/>
      <c r="F29" s="34"/>
    </row>
    <row r="30" spans="1:6" ht="16.899999999999999" customHeight="1">
      <c r="A30" s="60" t="s">
        <v>546</v>
      </c>
      <c r="B30" s="155"/>
      <c r="C30" s="155"/>
      <c r="D30" s="157"/>
      <c r="E30" s="158"/>
      <c r="F30" s="34"/>
    </row>
    <row r="31" spans="1:6" ht="16.899999999999999" customHeight="1">
      <c r="A31" s="60" t="s">
        <v>547</v>
      </c>
      <c r="B31" s="155"/>
      <c r="C31" s="155"/>
      <c r="D31" s="157"/>
      <c r="E31" s="158"/>
      <c r="F31" s="34"/>
    </row>
    <row r="32" spans="1:6" ht="16.899999999999999" customHeight="1">
      <c r="A32" s="60" t="s">
        <v>548</v>
      </c>
      <c r="B32" s="155"/>
      <c r="C32" s="155"/>
      <c r="D32" s="157"/>
      <c r="E32" s="158"/>
      <c r="F32" s="34"/>
    </row>
    <row r="33" spans="1:6" ht="16.899999999999999" customHeight="1">
      <c r="A33" s="60" t="s">
        <v>549</v>
      </c>
      <c r="B33" s="155"/>
      <c r="C33" s="155"/>
      <c r="D33" s="157"/>
      <c r="E33" s="158"/>
      <c r="F33" s="34"/>
    </row>
    <row r="34" spans="1:6" ht="16.899999999999999" customHeight="1">
      <c r="A34" s="60" t="s">
        <v>550</v>
      </c>
      <c r="B34" s="155"/>
      <c r="C34" s="155"/>
      <c r="D34" s="157"/>
      <c r="E34" s="158"/>
      <c r="F34" s="34"/>
    </row>
    <row r="35" spans="1:6" ht="16.899999999999999" customHeight="1">
      <c r="A35" s="60" t="s">
        <v>551</v>
      </c>
      <c r="B35" s="155"/>
      <c r="C35" s="155"/>
      <c r="D35" s="157"/>
      <c r="E35" s="158"/>
      <c r="F35" s="34"/>
    </row>
    <row r="36" spans="1:6" ht="16.899999999999999" customHeight="1">
      <c r="A36" s="60" t="s">
        <v>552</v>
      </c>
      <c r="B36" s="155"/>
      <c r="C36" s="155"/>
      <c r="D36" s="157"/>
      <c r="E36" s="158"/>
      <c r="F36" s="34"/>
    </row>
    <row r="37" spans="1:6" ht="16.899999999999999" customHeight="1">
      <c r="A37" s="60" t="s">
        <v>553</v>
      </c>
      <c r="B37" s="155"/>
      <c r="C37" s="155"/>
      <c r="D37" s="157"/>
      <c r="E37" s="158"/>
      <c r="F37" s="34"/>
    </row>
    <row r="38" spans="1:6" ht="16.899999999999999" customHeight="1">
      <c r="A38" s="60" t="s">
        <v>554</v>
      </c>
      <c r="B38" s="155"/>
      <c r="C38" s="155"/>
      <c r="D38" s="157"/>
      <c r="E38" s="158"/>
      <c r="F38" s="34"/>
    </row>
    <row r="39" spans="1:6" ht="16.899999999999999" customHeight="1">
      <c r="A39" s="60" t="s">
        <v>555</v>
      </c>
      <c r="B39" s="155"/>
      <c r="C39" s="155"/>
      <c r="D39" s="157"/>
      <c r="E39" s="158"/>
      <c r="F39" s="34"/>
    </row>
    <row r="40" spans="1:6" ht="16.899999999999999" customHeight="1">
      <c r="A40" s="60" t="s">
        <v>556</v>
      </c>
      <c r="B40" s="155"/>
      <c r="C40" s="155"/>
      <c r="D40" s="157"/>
      <c r="E40" s="158"/>
      <c r="F40" s="34"/>
    </row>
    <row r="41" spans="1:6" ht="16.899999999999999" customHeight="1">
      <c r="A41" s="60" t="s">
        <v>557</v>
      </c>
      <c r="B41" s="155"/>
      <c r="C41" s="155"/>
      <c r="D41" s="157"/>
      <c r="E41" s="158"/>
      <c r="F41" s="34"/>
    </row>
    <row r="42" spans="1:6" ht="16.899999999999999" customHeight="1">
      <c r="A42" s="60" t="s">
        <v>696</v>
      </c>
      <c r="B42" s="155"/>
      <c r="C42" s="155"/>
      <c r="D42" s="157"/>
      <c r="E42" s="158"/>
      <c r="F42" s="34"/>
    </row>
    <row r="43" spans="1:6" ht="16.899999999999999" customHeight="1">
      <c r="A43" s="60" t="s">
        <v>698</v>
      </c>
      <c r="B43" s="155"/>
      <c r="C43" s="155"/>
      <c r="D43" s="157"/>
      <c r="E43" s="158"/>
      <c r="F43" s="34"/>
    </row>
    <row r="44" spans="1:6" ht="16.899999999999999" customHeight="1">
      <c r="A44" s="60" t="s">
        <v>700</v>
      </c>
      <c r="B44" s="155"/>
      <c r="C44" s="155"/>
      <c r="D44" s="157"/>
      <c r="E44" s="158"/>
      <c r="F44" s="34"/>
    </row>
    <row r="45" spans="1:6" ht="16.899999999999999" customHeight="1">
      <c r="A45" s="60" t="s">
        <v>292</v>
      </c>
      <c r="B45" s="155"/>
      <c r="C45" s="155"/>
      <c r="D45" s="157"/>
      <c r="E45" s="158"/>
      <c r="F45" s="34"/>
    </row>
    <row r="46" spans="1:6" ht="16.899999999999999" customHeight="1">
      <c r="A46" s="60" t="s">
        <v>883</v>
      </c>
      <c r="B46" s="155"/>
      <c r="C46" s="155"/>
      <c r="D46" s="157"/>
      <c r="E46" s="158"/>
      <c r="F46" s="34"/>
    </row>
    <row r="47" spans="1:6" ht="16.899999999999999" customHeight="1">
      <c r="A47" s="60" t="s">
        <v>886</v>
      </c>
      <c r="B47" s="155"/>
      <c r="C47" s="155"/>
      <c r="D47" s="157"/>
      <c r="E47" s="158"/>
      <c r="F47" s="34"/>
    </row>
    <row r="48" spans="1:6" ht="16.899999999999999" customHeight="1">
      <c r="A48" s="60" t="s">
        <v>889</v>
      </c>
      <c r="B48" s="155"/>
      <c r="C48" s="155"/>
      <c r="D48" s="157"/>
      <c r="E48" s="158"/>
      <c r="F48" s="34"/>
    </row>
    <row r="49" spans="1:6" ht="16.899999999999999" customHeight="1">
      <c r="A49" s="60" t="s">
        <v>893</v>
      </c>
      <c r="B49" s="155"/>
      <c r="C49" s="155"/>
      <c r="D49" s="157"/>
      <c r="E49" s="158"/>
      <c r="F49" s="34"/>
    </row>
    <row r="50" spans="1:6" ht="16.899999999999999" customHeight="1">
      <c r="A50" s="60" t="s">
        <v>896</v>
      </c>
      <c r="B50" s="155"/>
      <c r="C50" s="155"/>
      <c r="D50" s="157"/>
      <c r="E50" s="158"/>
      <c r="F50" s="34"/>
    </row>
    <row r="51" spans="1:6" ht="16.899999999999999" customHeight="1">
      <c r="A51" s="60" t="s">
        <v>899</v>
      </c>
      <c r="B51" s="155"/>
      <c r="C51" s="155"/>
      <c r="D51" s="157"/>
      <c r="E51" s="158"/>
      <c r="F51" s="34"/>
    </row>
    <row r="52" spans="1:6" ht="16.899999999999999" customHeight="1">
      <c r="A52" s="60" t="s">
        <v>831</v>
      </c>
      <c r="B52" s="155"/>
      <c r="C52" s="155"/>
      <c r="D52" s="157"/>
      <c r="E52" s="158"/>
      <c r="F52" s="34"/>
    </row>
    <row r="53" spans="1:6" ht="16.899999999999999" customHeight="1">
      <c r="A53" s="60" t="s">
        <v>836</v>
      </c>
      <c r="B53" s="155"/>
      <c r="C53" s="155"/>
      <c r="D53" s="157"/>
      <c r="E53" s="158"/>
      <c r="F53" s="34"/>
    </row>
    <row r="54" spans="1:6" ht="16.899999999999999" customHeight="1">
      <c r="A54" s="60" t="s">
        <v>841</v>
      </c>
      <c r="B54" s="155"/>
      <c r="C54" s="155"/>
      <c r="D54" s="157"/>
      <c r="E54" s="158"/>
      <c r="F54" s="34"/>
    </row>
    <row r="55" spans="1:6" ht="16.899999999999999" customHeight="1">
      <c r="A55" s="60" t="s">
        <v>310</v>
      </c>
      <c r="B55" s="155"/>
      <c r="C55" s="155"/>
      <c r="D55" s="157"/>
      <c r="E55" s="158"/>
      <c r="F55" s="34"/>
    </row>
    <row r="56" spans="1:6" ht="16.899999999999999" customHeight="1">
      <c r="A56" s="60" t="s">
        <v>311</v>
      </c>
      <c r="B56" s="155"/>
      <c r="C56" s="155"/>
      <c r="D56" s="157"/>
      <c r="E56" s="158"/>
      <c r="F56" s="34"/>
    </row>
    <row r="57" spans="1:6" ht="16.899999999999999" customHeight="1">
      <c r="A57" s="60" t="s">
        <v>912</v>
      </c>
      <c r="B57" s="155"/>
      <c r="C57" s="155"/>
      <c r="D57" s="157"/>
      <c r="E57" s="158"/>
      <c r="F57" s="34"/>
    </row>
    <row r="58" spans="1:6" ht="16.899999999999999" customHeight="1">
      <c r="A58" s="60" t="s">
        <v>915</v>
      </c>
      <c r="B58" s="155"/>
      <c r="C58" s="155"/>
      <c r="D58" s="157"/>
      <c r="E58" s="158"/>
      <c r="F58" s="34"/>
    </row>
    <row r="59" spans="1:6" ht="16.899999999999999" customHeight="1">
      <c r="A59" s="60" t="s">
        <v>917</v>
      </c>
      <c r="B59" s="155"/>
      <c r="C59" s="155"/>
      <c r="D59" s="157"/>
      <c r="E59" s="158"/>
      <c r="F59" s="34"/>
    </row>
    <row r="60" spans="1:6" ht="16.899999999999999" customHeight="1">
      <c r="A60" s="60" t="s">
        <v>920</v>
      </c>
      <c r="B60" s="155"/>
      <c r="C60" s="155"/>
      <c r="D60" s="157"/>
      <c r="E60" s="158"/>
      <c r="F60" s="34"/>
    </row>
    <row r="61" spans="1:6" ht="16.899999999999999" customHeight="1">
      <c r="A61" s="60" t="s">
        <v>923</v>
      </c>
      <c r="B61" s="155"/>
      <c r="C61" s="155"/>
      <c r="D61" s="157"/>
      <c r="E61" s="158"/>
      <c r="F61" s="34"/>
    </row>
    <row r="62" spans="1:6" ht="16.899999999999999" customHeight="1">
      <c r="A62" s="60" t="s">
        <v>923</v>
      </c>
      <c r="B62" s="155"/>
      <c r="C62" s="155"/>
      <c r="D62" s="157"/>
      <c r="E62" s="158"/>
      <c r="F62" s="34"/>
    </row>
    <row r="63" spans="1:6" ht="16.899999999999999" customHeight="1">
      <c r="A63" s="60" t="s">
        <v>925</v>
      </c>
      <c r="B63" s="155"/>
      <c r="C63" s="155"/>
      <c r="D63" s="157"/>
      <c r="E63" s="158"/>
      <c r="F63" s="34"/>
    </row>
    <row r="64" spans="1:6" ht="16.899999999999999" customHeight="1">
      <c r="A64" s="60" t="s">
        <v>1128</v>
      </c>
      <c r="B64" s="155"/>
      <c r="C64" s="155"/>
      <c r="D64" s="157"/>
      <c r="E64" s="158"/>
      <c r="F64" s="34"/>
    </row>
    <row r="65" spans="1:6" ht="16.899999999999999" customHeight="1">
      <c r="A65" s="60" t="s">
        <v>1130</v>
      </c>
      <c r="B65" s="155"/>
      <c r="C65" s="155"/>
      <c r="D65" s="157"/>
      <c r="E65" s="158"/>
      <c r="F65" s="34"/>
    </row>
    <row r="66" spans="1:6" ht="16.899999999999999" customHeight="1">
      <c r="A66" s="60" t="s">
        <v>321</v>
      </c>
      <c r="B66" s="155"/>
      <c r="C66" s="155"/>
      <c r="D66" s="157"/>
      <c r="E66" s="158"/>
      <c r="F66" s="34"/>
    </row>
    <row r="67" spans="1:6" ht="16.899999999999999" customHeight="1">
      <c r="A67" s="51" t="s">
        <v>1134</v>
      </c>
      <c r="B67" s="163"/>
      <c r="C67" s="163"/>
      <c r="D67" s="166"/>
      <c r="E67" s="167"/>
      <c r="F67" s="34"/>
    </row>
    <row r="68" spans="1:6" ht="16.899999999999999" customHeight="1">
      <c r="A68" s="1025" t="s">
        <v>436</v>
      </c>
      <c r="B68" s="1025"/>
      <c r="C68" s="1025"/>
      <c r="D68" s="1025"/>
      <c r="E68" s="1025"/>
      <c r="F68" s="34"/>
    </row>
    <row r="69" spans="1:6" ht="16.899999999999999" customHeight="1">
      <c r="A69" s="101" t="s">
        <v>250</v>
      </c>
      <c r="B69" s="74"/>
      <c r="C69" s="74"/>
      <c r="D69" s="74"/>
      <c r="E69" s="74"/>
      <c r="F69" s="34"/>
    </row>
    <row r="70" spans="1:6">
      <c r="A70" s="34"/>
    </row>
    <row r="71" spans="1:6">
      <c r="A71" s="34"/>
    </row>
    <row r="72" spans="1:6">
      <c r="A72" s="34"/>
    </row>
    <row r="73" spans="1:6">
      <c r="A73" s="34"/>
    </row>
    <row r="74" spans="1:6">
      <c r="A74" s="34"/>
    </row>
    <row r="75" spans="1:6">
      <c r="A75" s="34"/>
    </row>
    <row r="76" spans="1:6">
      <c r="A76" s="34"/>
    </row>
    <row r="77" spans="1:6">
      <c r="A77" s="34"/>
    </row>
    <row r="78" spans="1:6">
      <c r="A78" s="34"/>
    </row>
    <row r="79" spans="1:6">
      <c r="A79" s="34"/>
    </row>
    <row r="80" spans="1:6">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row r="91" spans="1:1">
      <c r="A91" s="34"/>
    </row>
    <row r="92" spans="1:1">
      <c r="A92" s="34"/>
    </row>
    <row r="93" spans="1:1">
      <c r="A93" s="34"/>
    </row>
    <row r="94" spans="1:1">
      <c r="A94" s="34"/>
    </row>
    <row r="95" spans="1:1">
      <c r="A95" s="34"/>
    </row>
    <row r="96" spans="1:1">
      <c r="A96" s="34"/>
    </row>
    <row r="97" spans="1:1">
      <c r="A97" s="34"/>
    </row>
    <row r="98" spans="1:1">
      <c r="A98" s="34"/>
    </row>
    <row r="99" spans="1:1">
      <c r="A99" s="34"/>
    </row>
  </sheetData>
  <printOptions horizontalCentered="1"/>
  <pageMargins left="0.5" right="0.5" top="0.5" bottom="0.5" header="0.5" footer="0.5"/>
  <pageSetup scale="6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91"/>
  <sheetViews>
    <sheetView showGridLines="0" defaultGridColor="0" topLeftCell="A28" colorId="22" zoomScale="75" zoomScaleNormal="75" workbookViewId="0">
      <selection activeCell="G74" sqref="G74"/>
    </sheetView>
  </sheetViews>
  <sheetFormatPr defaultColWidth="9.77734375" defaultRowHeight="15"/>
  <cols>
    <col min="1" max="1" width="5.77734375" customWidth="1"/>
    <col min="2" max="2" width="7.77734375" customWidth="1"/>
    <col min="3" max="3" width="55.77734375" customWidth="1"/>
    <col min="4" max="5" width="16.77734375" customWidth="1"/>
  </cols>
  <sheetData>
    <row r="1" spans="1:6" ht="15.75" thickBot="1">
      <c r="A1" s="33" t="str">
        <f>'Data Sheet'!A54</f>
        <v>Annual Report of Frontier Telephone of Rochester, Inc.                                                                                           For the period ending December 31, 2015</v>
      </c>
      <c r="B1" s="2"/>
      <c r="C1" s="34"/>
      <c r="D1" s="34"/>
      <c r="E1" s="34"/>
      <c r="F1" s="34"/>
    </row>
    <row r="2" spans="1:6">
      <c r="A2" s="35"/>
      <c r="B2" s="36"/>
      <c r="C2" s="36"/>
      <c r="D2" s="36"/>
      <c r="E2" s="512"/>
      <c r="F2" s="34"/>
    </row>
    <row r="3" spans="1:6" ht="18">
      <c r="A3" s="497" t="s">
        <v>1976</v>
      </c>
      <c r="B3" s="129"/>
      <c r="C3" s="74"/>
      <c r="D3" s="74"/>
      <c r="E3" s="120"/>
      <c r="F3" s="34"/>
    </row>
    <row r="4" spans="1:6" ht="15" customHeight="1">
      <c r="A4" s="41"/>
      <c r="B4" s="34"/>
      <c r="C4" s="34"/>
      <c r="D4" s="34"/>
      <c r="E4" s="42"/>
      <c r="F4" s="34"/>
    </row>
    <row r="5" spans="1:6" ht="15" customHeight="1">
      <c r="A5" s="184"/>
      <c r="B5" s="139"/>
      <c r="C5" s="141"/>
      <c r="D5" s="141"/>
      <c r="E5" s="261"/>
      <c r="F5" s="34"/>
    </row>
    <row r="6" spans="1:6" ht="15" customHeight="1">
      <c r="A6" s="66"/>
      <c r="B6" s="34"/>
      <c r="C6" s="136"/>
      <c r="D6" s="144" t="s">
        <v>1977</v>
      </c>
      <c r="E6" s="107" t="s">
        <v>1170</v>
      </c>
      <c r="F6" s="34"/>
    </row>
    <row r="7" spans="1:6" ht="15" customHeight="1">
      <c r="A7" s="60" t="s">
        <v>489</v>
      </c>
      <c r="B7" s="101" t="s">
        <v>439</v>
      </c>
      <c r="C7" s="514"/>
      <c r="D7" s="144" t="s">
        <v>500</v>
      </c>
      <c r="E7" s="107" t="s">
        <v>500</v>
      </c>
      <c r="F7" s="34"/>
    </row>
    <row r="8" spans="1:6" ht="15" customHeight="1">
      <c r="A8" s="60" t="s">
        <v>501</v>
      </c>
      <c r="B8" s="101" t="s">
        <v>226</v>
      </c>
      <c r="C8" s="514"/>
      <c r="D8" s="144" t="s">
        <v>227</v>
      </c>
      <c r="E8" s="107" t="s">
        <v>228</v>
      </c>
      <c r="F8" s="34"/>
    </row>
    <row r="9" spans="1:6" ht="15" customHeight="1">
      <c r="A9" s="66"/>
      <c r="B9" s="34"/>
      <c r="C9" s="136"/>
      <c r="D9" s="136"/>
      <c r="E9" s="42"/>
      <c r="F9" s="34"/>
    </row>
    <row r="10" spans="1:6" ht="15" customHeight="1">
      <c r="A10" s="46"/>
      <c r="B10" s="139" t="s">
        <v>1978</v>
      </c>
      <c r="C10" s="141"/>
      <c r="D10" s="262"/>
      <c r="E10" s="263"/>
      <c r="F10" s="34"/>
    </row>
    <row r="11" spans="1:6" ht="15" customHeight="1">
      <c r="A11" s="60">
        <v>1</v>
      </c>
      <c r="B11" s="34" t="s">
        <v>1979</v>
      </c>
      <c r="C11" s="136" t="s">
        <v>1980</v>
      </c>
      <c r="D11" s="253">
        <v>43196176.689999998</v>
      </c>
      <c r="E11" s="253">
        <v>48310380.270000003</v>
      </c>
      <c r="F11" s="34"/>
    </row>
    <row r="12" spans="1:6" ht="15" customHeight="1">
      <c r="A12" s="60">
        <v>2</v>
      </c>
      <c r="B12" s="34" t="s">
        <v>1981</v>
      </c>
      <c r="C12" s="136" t="s">
        <v>1982</v>
      </c>
      <c r="D12" s="157"/>
      <c r="E12" s="157"/>
      <c r="F12" s="34"/>
    </row>
    <row r="13" spans="1:6" ht="15" customHeight="1">
      <c r="A13" s="60">
        <v>3</v>
      </c>
      <c r="B13" s="34" t="s">
        <v>1983</v>
      </c>
      <c r="C13" s="136" t="s">
        <v>1984</v>
      </c>
      <c r="D13" s="157"/>
      <c r="E13" s="157"/>
      <c r="F13" s="34"/>
    </row>
    <row r="14" spans="1:6" ht="15" customHeight="1">
      <c r="A14" s="60">
        <v>4</v>
      </c>
      <c r="B14" s="34" t="s">
        <v>1985</v>
      </c>
      <c r="C14" s="136" t="s">
        <v>1986</v>
      </c>
      <c r="D14" s="157"/>
      <c r="E14" s="157"/>
      <c r="F14" s="34"/>
    </row>
    <row r="15" spans="1:6" ht="15" customHeight="1">
      <c r="A15" s="60">
        <v>5</v>
      </c>
      <c r="B15" s="34" t="s">
        <v>1987</v>
      </c>
      <c r="C15" s="136" t="s">
        <v>1988</v>
      </c>
      <c r="D15" s="157"/>
      <c r="E15" s="157"/>
      <c r="F15" s="34"/>
    </row>
    <row r="16" spans="1:6" ht="15" customHeight="1">
      <c r="A16" s="60">
        <v>6</v>
      </c>
      <c r="B16" s="34" t="s">
        <v>1989</v>
      </c>
      <c r="C16" s="136" t="s">
        <v>1990</v>
      </c>
      <c r="D16" s="157">
        <v>3665160.9</v>
      </c>
      <c r="E16" s="157">
        <v>5440197.0800000001</v>
      </c>
      <c r="F16" s="34"/>
    </row>
    <row r="17" spans="1:6" ht="15" customHeight="1">
      <c r="A17" s="60">
        <v>7</v>
      </c>
      <c r="B17" s="34" t="s">
        <v>1991</v>
      </c>
      <c r="C17" s="136" t="s">
        <v>1992</v>
      </c>
      <c r="D17" s="157">
        <v>-670.03</v>
      </c>
      <c r="E17" s="157">
        <v>-524.97</v>
      </c>
      <c r="F17" s="34"/>
    </row>
    <row r="18" spans="1:6" ht="15" customHeight="1">
      <c r="A18" s="60">
        <v>8</v>
      </c>
      <c r="B18" s="34" t="s">
        <v>1993</v>
      </c>
      <c r="C18" s="136" t="s">
        <v>1994</v>
      </c>
      <c r="D18" s="1073">
        <f>9171900.11+771353.07</f>
        <v>9943253.1799999997</v>
      </c>
      <c r="E18" s="1073">
        <v>11177274.040000001</v>
      </c>
      <c r="F18" s="34"/>
    </row>
    <row r="19" spans="1:6" ht="15" customHeight="1">
      <c r="A19" s="60">
        <v>9</v>
      </c>
      <c r="B19" s="34" t="s">
        <v>1995</v>
      </c>
      <c r="C19" s="136" t="s">
        <v>1996</v>
      </c>
      <c r="D19" s="157"/>
      <c r="E19" s="569"/>
      <c r="F19" s="34"/>
    </row>
    <row r="20" spans="1:6" ht="15" customHeight="1">
      <c r="A20" s="60">
        <v>10</v>
      </c>
      <c r="B20" s="34"/>
      <c r="C20" s="144" t="s">
        <v>1997</v>
      </c>
      <c r="D20" s="513">
        <f>SUM(D11:D19)</f>
        <v>56803920.739999995</v>
      </c>
      <c r="E20" s="1274">
        <f>SUM(E11:E19)</f>
        <v>64927326.420000002</v>
      </c>
      <c r="F20" s="34"/>
    </row>
    <row r="21" spans="1:6" ht="15" customHeight="1">
      <c r="A21" s="60"/>
      <c r="B21" s="34" t="s">
        <v>1998</v>
      </c>
      <c r="C21" s="136"/>
      <c r="D21" s="255"/>
      <c r="E21" s="1275"/>
      <c r="F21" s="34"/>
    </row>
    <row r="22" spans="1:6" ht="15" customHeight="1">
      <c r="A22" s="60">
        <v>11</v>
      </c>
      <c r="B22" s="34" t="s">
        <v>1999</v>
      </c>
      <c r="C22" s="136" t="s">
        <v>2000</v>
      </c>
      <c r="D22" s="157">
        <v>13340570.470000001</v>
      </c>
      <c r="E22" s="157">
        <v>14670966.689999999</v>
      </c>
      <c r="F22" s="34"/>
    </row>
    <row r="23" spans="1:6" ht="15" customHeight="1">
      <c r="A23" s="60">
        <v>12</v>
      </c>
      <c r="B23" s="34" t="s">
        <v>2001</v>
      </c>
      <c r="C23" s="136" t="s">
        <v>2002</v>
      </c>
      <c r="D23" s="157">
        <v>6708712.79</v>
      </c>
      <c r="E23" s="157">
        <v>5102341.8899999997</v>
      </c>
      <c r="F23" s="34"/>
    </row>
    <row r="24" spans="1:6" ht="15" customHeight="1">
      <c r="A24" s="60">
        <v>13</v>
      </c>
      <c r="B24" s="34" t="s">
        <v>2003</v>
      </c>
      <c r="C24" s="136" t="s">
        <v>2004</v>
      </c>
      <c r="D24" s="157">
        <v>25552247.010000002</v>
      </c>
      <c r="E24" s="157">
        <v>28232848.210000001</v>
      </c>
      <c r="F24" s="34"/>
    </row>
    <row r="25" spans="1:6" ht="15" customHeight="1">
      <c r="A25" s="60">
        <v>14</v>
      </c>
      <c r="B25" s="34" t="s">
        <v>2005</v>
      </c>
      <c r="C25" s="136" t="s">
        <v>2006</v>
      </c>
      <c r="D25" s="1073">
        <v>24496724.870000001</v>
      </c>
      <c r="E25" s="157">
        <f>16343293.71+10645768.33</f>
        <v>26989062.039999999</v>
      </c>
      <c r="F25" s="34"/>
    </row>
    <row r="26" spans="1:6" ht="15" customHeight="1">
      <c r="A26" s="60">
        <v>15</v>
      </c>
      <c r="B26" s="34"/>
      <c r="C26" s="144" t="s">
        <v>2007</v>
      </c>
      <c r="D26" s="513">
        <f>SUM(D22:D25)</f>
        <v>70098255.140000001</v>
      </c>
      <c r="E26" s="1274">
        <f>SUM(E22:E25)</f>
        <v>74995218.829999998</v>
      </c>
      <c r="F26" s="34"/>
    </row>
    <row r="27" spans="1:6" ht="15" customHeight="1">
      <c r="A27" s="60"/>
      <c r="B27" s="34" t="s">
        <v>2008</v>
      </c>
      <c r="C27" s="136"/>
      <c r="D27" s="255"/>
      <c r="E27" s="255"/>
      <c r="F27" s="34"/>
    </row>
    <row r="28" spans="1:6" ht="15" customHeight="1">
      <c r="A28" s="60">
        <v>16</v>
      </c>
      <c r="B28" s="34" t="s">
        <v>2009</v>
      </c>
      <c r="C28" s="136" t="s">
        <v>2010</v>
      </c>
      <c r="D28" s="157">
        <v>179961.04</v>
      </c>
      <c r="E28" s="157">
        <v>194579.9</v>
      </c>
      <c r="F28" s="34"/>
    </row>
    <row r="29" spans="1:6" ht="15" customHeight="1">
      <c r="A29" s="60">
        <v>17</v>
      </c>
      <c r="B29" s="34" t="s">
        <v>2011</v>
      </c>
      <c r="C29" s="136" t="s">
        <v>2012</v>
      </c>
      <c r="D29" s="157"/>
      <c r="E29" s="157"/>
      <c r="F29" s="34"/>
    </row>
    <row r="30" spans="1:6" ht="15" customHeight="1">
      <c r="A30" s="60">
        <v>18</v>
      </c>
      <c r="B30" s="34" t="s">
        <v>2013</v>
      </c>
      <c r="C30" s="136" t="s">
        <v>2014</v>
      </c>
      <c r="D30" s="157"/>
      <c r="E30" s="157"/>
      <c r="F30" s="34"/>
    </row>
    <row r="31" spans="1:6" ht="15" customHeight="1">
      <c r="A31" s="60">
        <v>19</v>
      </c>
      <c r="B31" s="34" t="s">
        <v>2015</v>
      </c>
      <c r="C31" s="136" t="s">
        <v>2016</v>
      </c>
      <c r="D31" s="157"/>
      <c r="E31" s="157"/>
      <c r="F31" s="34"/>
    </row>
    <row r="32" spans="1:6" ht="15" customHeight="1">
      <c r="A32" s="60">
        <v>20</v>
      </c>
      <c r="B32" s="34" t="s">
        <v>2017</v>
      </c>
      <c r="C32" s="136" t="s">
        <v>2018</v>
      </c>
      <c r="D32" s="157">
        <v>139.19999999999999</v>
      </c>
      <c r="E32" s="157">
        <v>278.39999999999998</v>
      </c>
      <c r="F32" s="34"/>
    </row>
    <row r="33" spans="1:6" ht="15" customHeight="1">
      <c r="A33" s="60">
        <v>21</v>
      </c>
      <c r="B33" s="34" t="s">
        <v>2019</v>
      </c>
      <c r="C33" s="136" t="s">
        <v>2020</v>
      </c>
      <c r="D33" s="157"/>
      <c r="E33" s="157"/>
      <c r="F33" s="34"/>
    </row>
    <row r="34" spans="1:6" ht="15" customHeight="1">
      <c r="A34" s="60">
        <v>22</v>
      </c>
      <c r="B34" s="34" t="s">
        <v>2021</v>
      </c>
      <c r="C34" s="136" t="s">
        <v>2022</v>
      </c>
      <c r="D34" s="157"/>
      <c r="E34" s="157"/>
      <c r="F34" s="34"/>
    </row>
    <row r="35" spans="1:6" ht="15" customHeight="1">
      <c r="A35" s="60">
        <v>23</v>
      </c>
      <c r="B35" s="34" t="s">
        <v>2023</v>
      </c>
      <c r="C35" s="136" t="s">
        <v>2024</v>
      </c>
      <c r="D35" s="157"/>
      <c r="E35" s="157"/>
      <c r="F35" s="34"/>
    </row>
    <row r="36" spans="1:6" ht="15" customHeight="1">
      <c r="A36" s="60">
        <v>24</v>
      </c>
      <c r="B36" s="34" t="s">
        <v>2025</v>
      </c>
      <c r="C36" s="136" t="s">
        <v>2026</v>
      </c>
      <c r="D36" s="157"/>
      <c r="E36" s="157"/>
      <c r="F36" s="34"/>
    </row>
    <row r="37" spans="1:6" ht="15" customHeight="1">
      <c r="A37" s="60">
        <v>25</v>
      </c>
      <c r="B37" s="34" t="s">
        <v>2027</v>
      </c>
      <c r="C37" s="136" t="s">
        <v>2028</v>
      </c>
      <c r="D37" s="157"/>
      <c r="E37" s="157"/>
      <c r="F37" s="34"/>
    </row>
    <row r="38" spans="1:6" ht="15" customHeight="1">
      <c r="A38" s="60">
        <v>26</v>
      </c>
      <c r="B38" s="34" t="s">
        <v>2029</v>
      </c>
      <c r="C38" s="136" t="s">
        <v>2030</v>
      </c>
      <c r="D38" s="157"/>
      <c r="E38" s="157"/>
      <c r="F38" s="34"/>
    </row>
    <row r="39" spans="1:6" ht="15" customHeight="1">
      <c r="A39" s="60">
        <v>27</v>
      </c>
      <c r="B39" s="34" t="s">
        <v>2031</v>
      </c>
      <c r="C39" s="136" t="s">
        <v>2032</v>
      </c>
      <c r="D39" s="157"/>
      <c r="E39" s="157"/>
      <c r="F39" s="34"/>
    </row>
    <row r="40" spans="1:6" ht="15" customHeight="1">
      <c r="A40" s="60">
        <v>28</v>
      </c>
      <c r="B40" s="34" t="s">
        <v>2033</v>
      </c>
      <c r="C40" s="136" t="s">
        <v>2034</v>
      </c>
      <c r="D40" s="157"/>
      <c r="E40" s="157"/>
      <c r="F40" s="34"/>
    </row>
    <row r="41" spans="1:6" ht="15" customHeight="1">
      <c r="A41" s="60">
        <v>29</v>
      </c>
      <c r="B41" s="34"/>
      <c r="C41" s="144" t="s">
        <v>2035</v>
      </c>
      <c r="D41" s="513">
        <f>SUM(D28:D40)</f>
        <v>180100.24000000002</v>
      </c>
      <c r="E41" s="1274">
        <f>SUM(E28:E40)</f>
        <v>194858.3</v>
      </c>
      <c r="F41" s="34"/>
    </row>
    <row r="42" spans="1:6" ht="15" customHeight="1">
      <c r="A42" s="60"/>
      <c r="B42" s="34" t="s">
        <v>2036</v>
      </c>
      <c r="C42" s="136"/>
      <c r="D42" s="255"/>
      <c r="E42" s="1275"/>
      <c r="F42" s="34"/>
    </row>
    <row r="43" spans="1:6" ht="15" customHeight="1">
      <c r="A43" s="60">
        <v>30</v>
      </c>
      <c r="B43" s="34" t="s">
        <v>2037</v>
      </c>
      <c r="C43" s="136" t="s">
        <v>2038</v>
      </c>
      <c r="D43" s="157">
        <v>14287692.82</v>
      </c>
      <c r="E43" s="157">
        <v>16632319.5</v>
      </c>
      <c r="F43" s="34"/>
    </row>
    <row r="44" spans="1:6" ht="15" customHeight="1">
      <c r="A44" s="60">
        <v>31</v>
      </c>
      <c r="B44" s="34" t="s">
        <v>2039</v>
      </c>
      <c r="C44" s="136" t="s">
        <v>2040</v>
      </c>
      <c r="D44" s="157">
        <v>3384860.71</v>
      </c>
      <c r="E44" s="157">
        <v>3730892.79</v>
      </c>
      <c r="F44" s="34"/>
    </row>
    <row r="45" spans="1:6" ht="15" customHeight="1">
      <c r="A45" s="60">
        <v>32</v>
      </c>
      <c r="B45" s="34" t="s">
        <v>2041</v>
      </c>
      <c r="C45" s="136" t="s">
        <v>683</v>
      </c>
      <c r="D45" s="157"/>
      <c r="E45" s="157"/>
      <c r="F45" s="34"/>
    </row>
    <row r="46" spans="1:6" ht="15" customHeight="1">
      <c r="A46" s="60">
        <v>33</v>
      </c>
      <c r="B46" s="34" t="s">
        <v>2042</v>
      </c>
      <c r="C46" s="136" t="s">
        <v>2043</v>
      </c>
      <c r="D46" s="157"/>
      <c r="E46" s="157"/>
      <c r="F46" s="34"/>
    </row>
    <row r="47" spans="1:6" ht="15" customHeight="1">
      <c r="A47" s="60">
        <v>34</v>
      </c>
      <c r="B47" s="34" t="s">
        <v>2044</v>
      </c>
      <c r="C47" s="136" t="s">
        <v>2045</v>
      </c>
      <c r="D47" s="157">
        <v>654207.11</v>
      </c>
      <c r="E47" s="157">
        <v>667609.5</v>
      </c>
      <c r="F47" s="34"/>
    </row>
    <row r="48" spans="1:6" ht="15" customHeight="1">
      <c r="A48" s="60">
        <v>35</v>
      </c>
      <c r="B48" s="34" t="s">
        <v>2046</v>
      </c>
      <c r="C48" s="136" t="s">
        <v>2047</v>
      </c>
      <c r="D48" s="157"/>
      <c r="E48" s="157"/>
      <c r="F48" s="34"/>
    </row>
    <row r="49" spans="1:6" ht="15" customHeight="1">
      <c r="A49" s="60">
        <v>36</v>
      </c>
      <c r="B49" s="34" t="s">
        <v>2048</v>
      </c>
      <c r="C49" s="136" t="s">
        <v>2049</v>
      </c>
      <c r="D49" s="157">
        <v>1667034.87</v>
      </c>
      <c r="E49" s="157">
        <v>1635157.73</v>
      </c>
      <c r="F49" s="34"/>
    </row>
    <row r="50" spans="1:6" ht="15" customHeight="1">
      <c r="A50" s="60">
        <v>37</v>
      </c>
      <c r="B50" s="34" t="s">
        <v>2050</v>
      </c>
      <c r="C50" s="136" t="s">
        <v>2051</v>
      </c>
      <c r="D50" s="157"/>
      <c r="E50" s="157"/>
      <c r="F50" s="34"/>
    </row>
    <row r="51" spans="1:6" ht="15" customHeight="1">
      <c r="A51" s="60">
        <v>38</v>
      </c>
      <c r="B51" s="34" t="s">
        <v>2052</v>
      </c>
      <c r="C51" s="136" t="s">
        <v>2053</v>
      </c>
      <c r="D51" s="1073">
        <v>494131.62</v>
      </c>
      <c r="E51" s="1073">
        <v>565969.68999999994</v>
      </c>
      <c r="F51" s="34"/>
    </row>
    <row r="52" spans="1:6" ht="15" customHeight="1">
      <c r="A52" s="60">
        <v>39</v>
      </c>
      <c r="B52" s="34" t="s">
        <v>2054</v>
      </c>
      <c r="C52" s="136" t="s">
        <v>2055</v>
      </c>
      <c r="D52" s="1073">
        <v>1238457.8999999999</v>
      </c>
      <c r="E52" s="1073">
        <v>1577624.1500000001</v>
      </c>
      <c r="F52" s="34"/>
    </row>
    <row r="53" spans="1:6" ht="15" customHeight="1">
      <c r="A53" s="60">
        <v>40</v>
      </c>
      <c r="B53" s="34" t="s">
        <v>2056</v>
      </c>
      <c r="C53" s="136" t="s">
        <v>662</v>
      </c>
      <c r="D53" s="1073">
        <f>37892905.67-771353.07</f>
        <v>37121552.600000001</v>
      </c>
      <c r="E53" s="1073">
        <v>35699397.560000002</v>
      </c>
      <c r="F53" s="34"/>
    </row>
    <row r="54" spans="1:6" ht="15" customHeight="1">
      <c r="A54" s="60">
        <v>41</v>
      </c>
      <c r="B54" s="34"/>
      <c r="C54" s="144" t="s">
        <v>2057</v>
      </c>
      <c r="D54" s="513">
        <f>SUM(D43:D53)</f>
        <v>58847937.630000003</v>
      </c>
      <c r="E54" s="1274">
        <f>SUM(E43:E53)</f>
        <v>60508970.920000002</v>
      </c>
      <c r="F54" s="34"/>
    </row>
    <row r="55" spans="1:6" ht="15" customHeight="1">
      <c r="A55" s="60"/>
      <c r="B55" s="34" t="s">
        <v>2058</v>
      </c>
      <c r="C55" s="136"/>
      <c r="D55" s="255"/>
      <c r="E55" s="1275"/>
      <c r="F55" s="34"/>
    </row>
    <row r="56" spans="1:6" ht="15" customHeight="1">
      <c r="A56" s="60"/>
      <c r="B56" s="34" t="s">
        <v>2059</v>
      </c>
      <c r="C56" s="136" t="s">
        <v>2060</v>
      </c>
      <c r="D56" s="157">
        <v>1840232.66</v>
      </c>
      <c r="E56" s="157">
        <v>1700820.77</v>
      </c>
      <c r="F56" s="34"/>
    </row>
    <row r="57" spans="1:6" ht="15" customHeight="1">
      <c r="A57" s="60">
        <v>43</v>
      </c>
      <c r="B57" s="34" t="s">
        <v>2061</v>
      </c>
      <c r="C57" s="136" t="s">
        <v>2062</v>
      </c>
      <c r="D57" s="157"/>
      <c r="E57" s="568"/>
      <c r="F57" s="34"/>
    </row>
    <row r="58" spans="1:6" ht="15" customHeight="1">
      <c r="A58" s="60">
        <v>44</v>
      </c>
      <c r="B58" s="34"/>
      <c r="C58" s="144" t="s">
        <v>2063</v>
      </c>
      <c r="D58" s="513">
        <f>D56+D57</f>
        <v>1840232.66</v>
      </c>
      <c r="E58" s="1274">
        <f>E56+E57</f>
        <v>1700820.77</v>
      </c>
      <c r="F58" s="34"/>
    </row>
    <row r="59" spans="1:6" ht="15" customHeight="1">
      <c r="A59" s="793">
        <v>45</v>
      </c>
      <c r="B59" s="794"/>
      <c r="C59" s="795" t="s">
        <v>2064</v>
      </c>
      <c r="D59" s="556">
        <f>D20+D26+D41+D54-D58</f>
        <v>184089981.09</v>
      </c>
      <c r="E59" s="1274">
        <f>E20+E26+E41+E54-E58</f>
        <v>198925553.70000002</v>
      </c>
      <c r="F59" s="34"/>
    </row>
    <row r="60" spans="1:6" ht="15" customHeight="1">
      <c r="A60" s="60">
        <v>46</v>
      </c>
      <c r="B60" s="30" t="s">
        <v>2065</v>
      </c>
      <c r="C60" s="155"/>
      <c r="D60" s="796" t="s">
        <v>1600</v>
      </c>
      <c r="E60" s="1276" t="s">
        <v>1600</v>
      </c>
      <c r="F60" s="34"/>
    </row>
    <row r="61" spans="1:6" ht="15" customHeight="1" thickBot="1">
      <c r="A61" s="257">
        <v>47</v>
      </c>
      <c r="B61" s="116"/>
      <c r="C61" s="797" t="s">
        <v>2066</v>
      </c>
      <c r="D61" s="798" t="s">
        <v>1600</v>
      </c>
      <c r="E61" s="799" t="s">
        <v>1600</v>
      </c>
      <c r="F61" s="34"/>
    </row>
    <row r="62" spans="1:6" ht="15" customHeight="1">
      <c r="A62" s="34"/>
      <c r="B62" s="34"/>
      <c r="C62" s="34"/>
      <c r="D62" s="219"/>
      <c r="E62" s="273" t="s">
        <v>436</v>
      </c>
      <c r="F62" s="34"/>
    </row>
    <row r="63" spans="1:6" ht="15" customHeight="1">
      <c r="A63" s="101" t="s">
        <v>254</v>
      </c>
      <c r="B63" s="800"/>
      <c r="C63" s="74"/>
      <c r="D63" s="800"/>
      <c r="E63" s="800"/>
      <c r="F63" s="34"/>
    </row>
    <row r="64" spans="1:6">
      <c r="A64" s="34"/>
    </row>
    <row r="65" spans="1:5">
      <c r="A65" s="34"/>
      <c r="E65" s="1040"/>
    </row>
    <row r="66" spans="1:5">
      <c r="A66" s="34"/>
    </row>
    <row r="67" spans="1:5">
      <c r="A67" s="34"/>
    </row>
    <row r="68" spans="1:5">
      <c r="A68" s="34"/>
    </row>
    <row r="69" spans="1:5">
      <c r="A69" s="34"/>
    </row>
    <row r="70" spans="1:5">
      <c r="A70" s="34"/>
    </row>
    <row r="71" spans="1:5">
      <c r="A71" s="34"/>
    </row>
    <row r="72" spans="1:5">
      <c r="A72" s="34"/>
    </row>
    <row r="73" spans="1:5">
      <c r="A73" s="34"/>
    </row>
    <row r="74" spans="1:5">
      <c r="A74" s="34"/>
    </row>
    <row r="75" spans="1:5">
      <c r="A75" s="34"/>
    </row>
    <row r="76" spans="1:5">
      <c r="A76" s="34"/>
    </row>
    <row r="77" spans="1:5">
      <c r="A77" s="34"/>
    </row>
    <row r="78" spans="1:5">
      <c r="A78" s="34"/>
    </row>
    <row r="79" spans="1:5">
      <c r="A79" s="34"/>
    </row>
    <row r="80" spans="1:5">
      <c r="A80" s="34"/>
    </row>
    <row r="81" spans="1:6">
      <c r="A81" s="34"/>
    </row>
    <row r="82" spans="1:6">
      <c r="A82" s="34"/>
      <c r="B82" s="34"/>
      <c r="C82" s="34"/>
      <c r="D82" s="219"/>
      <c r="E82" s="219"/>
      <c r="F82" s="34"/>
    </row>
    <row r="83" spans="1:6">
      <c r="A83" s="34"/>
      <c r="B83" s="34"/>
      <c r="C83" s="34"/>
      <c r="D83" s="219"/>
      <c r="E83" s="219"/>
      <c r="F83" s="34"/>
    </row>
    <row r="84" spans="1:6">
      <c r="A84" s="34"/>
      <c r="B84" s="34"/>
      <c r="C84" s="34"/>
      <c r="D84" s="219"/>
      <c r="E84" s="219"/>
      <c r="F84" s="34"/>
    </row>
    <row r="85" spans="1:6">
      <c r="A85" s="34"/>
      <c r="B85" s="34"/>
      <c r="C85" s="34"/>
      <c r="D85" s="219"/>
      <c r="E85" s="219"/>
      <c r="F85" s="34"/>
    </row>
    <row r="86" spans="1:6">
      <c r="A86" s="34"/>
      <c r="B86" s="34"/>
      <c r="C86" s="34"/>
      <c r="D86" s="219"/>
      <c r="E86" s="219"/>
      <c r="F86" s="34"/>
    </row>
    <row r="87" spans="1:6">
      <c r="A87" s="34"/>
      <c r="B87" s="34"/>
      <c r="C87" s="34"/>
      <c r="D87" s="219"/>
      <c r="E87" s="219"/>
      <c r="F87" s="34"/>
    </row>
    <row r="88" spans="1:6">
      <c r="A88" s="34"/>
      <c r="B88" s="34"/>
      <c r="C88" s="34"/>
      <c r="D88" s="219"/>
      <c r="E88" s="219"/>
      <c r="F88" s="34"/>
    </row>
    <row r="89" spans="1:6">
      <c r="A89" s="34"/>
      <c r="B89" s="34"/>
      <c r="C89" s="34"/>
      <c r="D89" s="219"/>
      <c r="E89" s="219"/>
      <c r="F89" s="34"/>
    </row>
    <row r="90" spans="1:6">
      <c r="A90" s="34"/>
      <c r="B90" s="34"/>
      <c r="C90" s="34"/>
      <c r="D90" s="219"/>
      <c r="E90" s="219"/>
      <c r="F90" s="34"/>
    </row>
    <row r="91" spans="1:6">
      <c r="A91" s="34"/>
      <c r="B91" s="34"/>
      <c r="C91" s="34"/>
      <c r="D91" s="219"/>
      <c r="E91" s="219"/>
      <c r="F91" s="34"/>
    </row>
  </sheetData>
  <printOptions horizontalCentered="1"/>
  <pageMargins left="0.5" right="0.5" top="0.5" bottom="0.5" header="0.5" footer="0.5"/>
  <pageSetup scale="7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72"/>
  <sheetViews>
    <sheetView showGridLines="0" defaultGridColor="0" colorId="22" zoomScale="75" zoomScaleNormal="75" workbookViewId="0">
      <selection activeCell="E22" sqref="E22"/>
    </sheetView>
  </sheetViews>
  <sheetFormatPr defaultColWidth="9.77734375" defaultRowHeight="15"/>
  <cols>
    <col min="1" max="1" width="6.77734375" customWidth="1"/>
    <col min="2" max="2" width="75.77734375" customWidth="1"/>
    <col min="3" max="4" width="37.77734375" customWidth="1"/>
  </cols>
  <sheetData>
    <row r="1" spans="1:5" ht="15" customHeight="1" thickBot="1">
      <c r="A1" s="2" t="str">
        <f>'Data Sheet'!A56</f>
        <v>Annual Report of Frontier Telephone of Rochester, Inc.                                                                                                       For the period ending December 31, 2015</v>
      </c>
      <c r="B1" s="688"/>
      <c r="C1" s="2"/>
      <c r="D1" s="2"/>
      <c r="E1" s="34"/>
    </row>
    <row r="2" spans="1:5" ht="15" customHeight="1">
      <c r="A2" s="236"/>
      <c r="B2" s="691"/>
      <c r="C2" s="131"/>
      <c r="D2" s="237"/>
      <c r="E2" s="34"/>
    </row>
    <row r="3" spans="1:5" ht="15" customHeight="1">
      <c r="A3" s="122"/>
      <c r="B3" s="688"/>
      <c r="C3" s="2"/>
      <c r="D3" s="240"/>
      <c r="E3" s="34"/>
    </row>
    <row r="4" spans="1:5" ht="15" customHeight="1">
      <c r="A4" s="497"/>
      <c r="B4" s="693"/>
      <c r="C4" s="129"/>
      <c r="D4" s="238"/>
      <c r="E4" s="34"/>
    </row>
    <row r="5" spans="1:5" ht="15" customHeight="1">
      <c r="A5" s="122"/>
      <c r="B5" s="688"/>
      <c r="C5" s="2"/>
      <c r="D5" s="240"/>
      <c r="E5" s="34"/>
    </row>
    <row r="6" spans="1:5" ht="15" customHeight="1">
      <c r="A6" s="122"/>
      <c r="B6" s="688"/>
      <c r="C6" s="2"/>
      <c r="D6" s="240"/>
      <c r="E6" s="34"/>
    </row>
    <row r="7" spans="1:5" ht="15" customHeight="1">
      <c r="A7" s="122"/>
      <c r="B7" s="688"/>
      <c r="C7" s="2"/>
      <c r="D7" s="240"/>
      <c r="E7" s="34"/>
    </row>
    <row r="8" spans="1:5" ht="15" customHeight="1">
      <c r="A8" s="122"/>
      <c r="B8" s="688"/>
      <c r="C8" s="2"/>
      <c r="D8" s="240"/>
      <c r="E8" s="34"/>
    </row>
    <row r="9" spans="1:5" ht="15" customHeight="1">
      <c r="A9" s="122"/>
      <c r="B9" s="688"/>
      <c r="C9" s="129"/>
      <c r="D9" s="238"/>
      <c r="E9" s="34"/>
    </row>
    <row r="10" spans="1:5" ht="15" customHeight="1">
      <c r="A10" s="122"/>
      <c r="B10" s="688"/>
      <c r="C10" s="129"/>
      <c r="D10" s="238"/>
      <c r="E10" s="34"/>
    </row>
    <row r="11" spans="1:5" ht="15" customHeight="1">
      <c r="A11" s="122"/>
      <c r="B11" s="688"/>
      <c r="C11" s="2"/>
      <c r="D11" s="240"/>
      <c r="E11" s="34"/>
    </row>
    <row r="12" spans="1:5" ht="15" customHeight="1">
      <c r="A12" s="122"/>
      <c r="B12" s="688"/>
      <c r="C12" s="2"/>
      <c r="D12" s="240"/>
      <c r="E12" s="34"/>
    </row>
    <row r="13" spans="1:5" ht="15" customHeight="1">
      <c r="A13" s="122"/>
      <c r="B13" s="688"/>
      <c r="C13" s="2"/>
      <c r="D13" s="240"/>
      <c r="E13" s="34"/>
    </row>
    <row r="14" spans="1:5" ht="15" customHeight="1">
      <c r="A14" s="122"/>
      <c r="B14" s="688"/>
      <c r="C14" s="2"/>
      <c r="D14" s="240"/>
      <c r="E14" s="34"/>
    </row>
    <row r="15" spans="1:5" ht="15" customHeight="1">
      <c r="A15" s="122"/>
      <c r="B15" s="761"/>
      <c r="C15" s="436"/>
      <c r="D15" s="498"/>
      <c r="E15" s="34"/>
    </row>
    <row r="16" spans="1:5" ht="15" customHeight="1">
      <c r="A16" s="122"/>
      <c r="B16" s="761"/>
      <c r="C16" s="384"/>
      <c r="D16" s="385"/>
      <c r="E16" s="34"/>
    </row>
    <row r="17" spans="1:5" ht="15" customHeight="1">
      <c r="A17" s="122"/>
      <c r="B17" s="761"/>
      <c r="C17" s="384"/>
      <c r="D17" s="385"/>
      <c r="E17" s="34"/>
    </row>
    <row r="18" spans="1:5" ht="15" customHeight="1">
      <c r="A18" s="122"/>
      <c r="B18" s="761"/>
      <c r="C18" s="384"/>
      <c r="D18" s="385"/>
      <c r="E18" s="34"/>
    </row>
    <row r="19" spans="1:5" ht="15" customHeight="1">
      <c r="A19" s="122"/>
      <c r="B19" s="761"/>
      <c r="C19" s="384"/>
      <c r="D19" s="385"/>
      <c r="E19" s="34"/>
    </row>
    <row r="20" spans="1:5" ht="15" customHeight="1">
      <c r="A20" s="122"/>
      <c r="B20" s="761"/>
      <c r="C20" s="384"/>
      <c r="D20" s="385"/>
      <c r="E20" s="34"/>
    </row>
    <row r="21" spans="1:5" ht="15" customHeight="1">
      <c r="A21" s="122"/>
      <c r="B21" s="761"/>
      <c r="C21" s="384"/>
      <c r="D21" s="385"/>
      <c r="E21" s="34"/>
    </row>
    <row r="22" spans="1:5" ht="15" customHeight="1">
      <c r="A22" s="122"/>
      <c r="B22" s="761"/>
      <c r="C22" s="384"/>
      <c r="D22" s="385"/>
      <c r="E22" s="34"/>
    </row>
    <row r="23" spans="1:5" ht="15" customHeight="1">
      <c r="A23" s="122"/>
      <c r="B23" s="761"/>
      <c r="C23" s="384"/>
      <c r="D23" s="385"/>
      <c r="E23" s="34"/>
    </row>
    <row r="24" spans="1:5" ht="15" customHeight="1">
      <c r="A24" s="122"/>
      <c r="B24" s="761"/>
      <c r="C24" s="384"/>
      <c r="D24" s="385"/>
      <c r="E24" s="34"/>
    </row>
    <row r="25" spans="1:5" ht="15" customHeight="1">
      <c r="A25" s="497" t="s">
        <v>1397</v>
      </c>
      <c r="B25" s="499"/>
      <c r="C25" s="801"/>
      <c r="D25" s="802"/>
      <c r="E25" s="34"/>
    </row>
    <row r="26" spans="1:5" ht="15" customHeight="1">
      <c r="A26" s="122"/>
      <c r="B26" s="761"/>
      <c r="C26" s="384"/>
      <c r="D26" s="385"/>
      <c r="E26" s="34"/>
    </row>
    <row r="27" spans="1:5" ht="15" customHeight="1">
      <c r="A27" s="122"/>
      <c r="B27" s="761"/>
      <c r="C27" s="384"/>
      <c r="D27" s="385"/>
      <c r="E27" s="34"/>
    </row>
    <row r="28" spans="1:5" ht="15" customHeight="1">
      <c r="A28" s="122"/>
      <c r="B28" s="761"/>
      <c r="C28" s="384"/>
      <c r="D28" s="385"/>
      <c r="E28" s="34"/>
    </row>
    <row r="29" spans="1:5" ht="15" customHeight="1">
      <c r="A29" s="122"/>
      <c r="B29" s="761"/>
      <c r="C29" s="384"/>
      <c r="D29" s="385"/>
      <c r="E29" s="34"/>
    </row>
    <row r="30" spans="1:5" ht="15" customHeight="1">
      <c r="A30" s="122"/>
      <c r="B30" s="761"/>
      <c r="C30" s="384"/>
      <c r="D30" s="385"/>
      <c r="E30" s="34"/>
    </row>
    <row r="31" spans="1:5" ht="15" customHeight="1">
      <c r="A31" s="122"/>
      <c r="B31" s="761"/>
      <c r="C31" s="384"/>
      <c r="D31" s="385"/>
      <c r="E31" s="34"/>
    </row>
    <row r="32" spans="1:5" ht="15" customHeight="1">
      <c r="A32" s="122"/>
      <c r="B32" s="761"/>
      <c r="C32" s="384"/>
      <c r="D32" s="385"/>
      <c r="E32" s="34"/>
    </row>
    <row r="33" spans="1:5" ht="15" customHeight="1">
      <c r="A33" s="122"/>
      <c r="B33" s="761"/>
      <c r="C33" s="384"/>
      <c r="D33" s="385"/>
      <c r="E33" s="34"/>
    </row>
    <row r="34" spans="1:5" ht="15" customHeight="1">
      <c r="A34" s="122"/>
      <c r="B34" s="761"/>
      <c r="C34" s="384"/>
      <c r="D34" s="385"/>
      <c r="E34" s="34"/>
    </row>
    <row r="35" spans="1:5" ht="15" customHeight="1">
      <c r="A35" s="122"/>
      <c r="B35" s="761"/>
      <c r="C35" s="384"/>
      <c r="D35" s="385"/>
      <c r="E35" s="34"/>
    </row>
    <row r="36" spans="1:5" ht="15" customHeight="1">
      <c r="A36" s="122"/>
      <c r="B36" s="761"/>
      <c r="C36" s="384"/>
      <c r="D36" s="385"/>
      <c r="E36" s="34"/>
    </row>
    <row r="37" spans="1:5" ht="15" customHeight="1">
      <c r="A37" s="122"/>
      <c r="B37" s="761"/>
      <c r="C37" s="384"/>
      <c r="D37" s="385"/>
      <c r="E37" s="34"/>
    </row>
    <row r="38" spans="1:5" ht="15" customHeight="1">
      <c r="A38" s="122"/>
      <c r="B38" s="761"/>
      <c r="C38" s="384"/>
      <c r="D38" s="385"/>
      <c r="E38" s="34"/>
    </row>
    <row r="39" spans="1:5" ht="15" customHeight="1">
      <c r="A39" s="122"/>
      <c r="B39" s="761"/>
      <c r="C39" s="384"/>
      <c r="D39" s="385"/>
      <c r="E39" s="34"/>
    </row>
    <row r="40" spans="1:5" ht="15" customHeight="1">
      <c r="A40" s="122"/>
      <c r="B40" s="761"/>
      <c r="C40" s="384"/>
      <c r="D40" s="385"/>
      <c r="E40" s="34"/>
    </row>
    <row r="41" spans="1:5" ht="15" customHeight="1">
      <c r="A41" s="122"/>
      <c r="B41" s="761"/>
      <c r="C41" s="384"/>
      <c r="D41" s="385"/>
      <c r="E41" s="34"/>
    </row>
    <row r="42" spans="1:5" ht="15" customHeight="1">
      <c r="A42" s="122"/>
      <c r="B42" s="761"/>
      <c r="C42" s="384"/>
      <c r="D42" s="385"/>
      <c r="E42" s="34"/>
    </row>
    <row r="43" spans="1:5" ht="15" customHeight="1">
      <c r="A43" s="122"/>
      <c r="B43" s="761"/>
      <c r="C43" s="384"/>
      <c r="D43" s="385"/>
      <c r="E43" s="34"/>
    </row>
    <row r="44" spans="1:5" ht="15" customHeight="1">
      <c r="A44" s="122"/>
      <c r="B44" s="761"/>
      <c r="C44" s="384"/>
      <c r="D44" s="385"/>
      <c r="E44" s="34"/>
    </row>
    <row r="45" spans="1:5" ht="15" customHeight="1">
      <c r="A45" s="122"/>
      <c r="B45" s="761"/>
      <c r="C45" s="384"/>
      <c r="D45" s="385"/>
      <c r="E45" s="34"/>
    </row>
    <row r="46" spans="1:5" ht="15" customHeight="1">
      <c r="A46" s="122"/>
      <c r="B46" s="761"/>
      <c r="C46" s="384"/>
      <c r="D46" s="385"/>
      <c r="E46" s="34"/>
    </row>
    <row r="47" spans="1:5" ht="15" customHeight="1">
      <c r="A47" s="122"/>
      <c r="B47" s="761"/>
      <c r="C47" s="384"/>
      <c r="D47" s="385"/>
      <c r="E47" s="34"/>
    </row>
    <row r="48" spans="1:5" ht="15" customHeight="1">
      <c r="A48" s="122"/>
      <c r="B48" s="761"/>
      <c r="C48" s="384"/>
      <c r="D48" s="385"/>
      <c r="E48" s="34"/>
    </row>
    <row r="49" spans="1:5" ht="15" customHeight="1">
      <c r="A49" s="122"/>
      <c r="B49" s="761"/>
      <c r="C49" s="384"/>
      <c r="D49" s="385"/>
      <c r="E49" s="34"/>
    </row>
    <row r="50" spans="1:5" ht="15" customHeight="1">
      <c r="A50" s="122"/>
      <c r="B50" s="761"/>
      <c r="C50" s="384"/>
      <c r="D50" s="385"/>
      <c r="E50" s="34"/>
    </row>
    <row r="51" spans="1:5" ht="15" customHeight="1">
      <c r="A51" s="122"/>
      <c r="B51" s="761"/>
      <c r="C51" s="384"/>
      <c r="D51" s="385"/>
      <c r="E51" s="34"/>
    </row>
    <row r="52" spans="1:5" ht="15" customHeight="1">
      <c r="A52" s="122"/>
      <c r="B52" s="761"/>
      <c r="C52" s="123"/>
      <c r="D52" s="385"/>
      <c r="E52" s="34"/>
    </row>
    <row r="53" spans="1:5" ht="15" customHeight="1" thickBot="1">
      <c r="A53" s="275"/>
      <c r="B53" s="767"/>
      <c r="C53" s="501"/>
      <c r="D53" s="502"/>
      <c r="E53" s="34"/>
    </row>
    <row r="54" spans="1:5" ht="15" customHeight="1">
      <c r="A54" s="34" t="s">
        <v>623</v>
      </c>
      <c r="B54" s="688"/>
      <c r="C54" s="34"/>
      <c r="D54" s="34"/>
      <c r="E54" s="34"/>
    </row>
    <row r="55" spans="1:5" ht="15" customHeight="1">
      <c r="A55" s="101" t="s">
        <v>256</v>
      </c>
      <c r="B55" s="693"/>
      <c r="C55" s="101"/>
      <c r="D55" s="101"/>
      <c r="E55" s="34"/>
    </row>
    <row r="56" spans="1:5" ht="18.95" customHeight="1">
      <c r="A56" s="34"/>
    </row>
    <row r="57" spans="1:5" ht="18.95" customHeight="1">
      <c r="A57" s="34"/>
    </row>
    <row r="58" spans="1:5" ht="18.95" customHeight="1">
      <c r="A58" s="34"/>
    </row>
    <row r="59" spans="1:5" ht="18.95" customHeight="1">
      <c r="A59" s="34"/>
    </row>
    <row r="60" spans="1:5" ht="18.95" customHeight="1">
      <c r="A60" s="34"/>
    </row>
    <row r="61" spans="1:5" ht="18.95" customHeight="1">
      <c r="A61" s="34"/>
    </row>
    <row r="62" spans="1:5" ht="18.95" customHeight="1">
      <c r="A62" s="34"/>
    </row>
    <row r="63" spans="1:5">
      <c r="A63" s="34"/>
    </row>
    <row r="64" spans="1:5">
      <c r="A64" s="34"/>
    </row>
    <row r="65" spans="1:1">
      <c r="A65" s="34"/>
    </row>
    <row r="66" spans="1:1">
      <c r="A66" s="34"/>
    </row>
    <row r="67" spans="1:1">
      <c r="A67" s="34"/>
    </row>
    <row r="68" spans="1:1">
      <c r="A68" s="34"/>
    </row>
    <row r="69" spans="1:1">
      <c r="A69" s="34"/>
    </row>
    <row r="70" spans="1:1">
      <c r="A70" s="34"/>
    </row>
    <row r="71" spans="1:1">
      <c r="A71" s="34"/>
    </row>
    <row r="72" spans="1:1">
      <c r="A72" s="34"/>
    </row>
  </sheetData>
  <printOptions horizontalCentered="1"/>
  <pageMargins left="0.5" right="0.5" top="0.5" bottom="0.5" header="0.5" footer="0.5"/>
  <pageSetup scale="66"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268"/>
  <sheetViews>
    <sheetView showGridLines="0" defaultGridColor="0" colorId="22" zoomScale="60" zoomScaleNormal="60" workbookViewId="0">
      <pane ySplit="8" topLeftCell="A117" activePane="bottomLeft" state="frozen"/>
      <selection activeCell="E22" sqref="E22"/>
      <selection pane="bottomLeft" activeCell="G160" sqref="G160"/>
    </sheetView>
  </sheetViews>
  <sheetFormatPr defaultColWidth="9.77734375" defaultRowHeight="15"/>
  <cols>
    <col min="1" max="1" width="5.77734375" customWidth="1"/>
    <col min="2" max="2" width="7.77734375" customWidth="1"/>
    <col min="3" max="3" width="48" customWidth="1"/>
    <col min="4" max="4" width="19.33203125" customWidth="1"/>
    <col min="5" max="7" width="16.77734375" customWidth="1"/>
    <col min="8" max="8" width="16.77734375" style="1295" customWidth="1"/>
    <col min="9" max="9" width="5.77734375" customWidth="1"/>
  </cols>
  <sheetData>
    <row r="1" spans="1:10" ht="18" customHeight="1" thickBot="1">
      <c r="A1" s="1475" t="str">
        <f>'Data Sheet'!A56</f>
        <v>Annual Report of Frontier Telephone of Rochester, Inc.                                                                                                       For the period ending December 31, 2015</v>
      </c>
      <c r="B1" s="688"/>
      <c r="C1" s="688"/>
      <c r="D1" s="688"/>
      <c r="E1" s="688"/>
      <c r="F1" s="688"/>
      <c r="G1" s="688"/>
      <c r="H1" s="1330"/>
      <c r="I1" s="688"/>
      <c r="J1" s="34"/>
    </row>
    <row r="2" spans="1:10" ht="18" customHeight="1">
      <c r="A2" s="689"/>
      <c r="B2" s="691"/>
      <c r="C2" s="691"/>
      <c r="D2" s="691"/>
      <c r="E2" s="691"/>
      <c r="F2" s="691"/>
      <c r="G2" s="691"/>
      <c r="H2" s="1338"/>
      <c r="I2" s="692"/>
      <c r="J2" s="34"/>
    </row>
    <row r="3" spans="1:10" ht="18" customHeight="1">
      <c r="A3" s="497" t="s">
        <v>2067</v>
      </c>
      <c r="B3" s="693"/>
      <c r="C3" s="693"/>
      <c r="D3" s="693"/>
      <c r="E3" s="693"/>
      <c r="F3" s="693"/>
      <c r="G3" s="693"/>
      <c r="H3" s="1339"/>
      <c r="I3" s="694"/>
      <c r="J3" s="34"/>
    </row>
    <row r="4" spans="1:10" ht="18" customHeight="1">
      <c r="A4" s="497"/>
      <c r="B4" s="693"/>
      <c r="C4" s="693"/>
      <c r="D4" s="693"/>
      <c r="E4" s="693"/>
      <c r="F4" s="693"/>
      <c r="G4" s="693"/>
      <c r="H4" s="1339"/>
      <c r="I4" s="694"/>
      <c r="J4" s="34"/>
    </row>
    <row r="5" spans="1:10" ht="18" customHeight="1">
      <c r="A5" s="760"/>
      <c r="B5" s="751"/>
      <c r="C5" s="697"/>
      <c r="D5" s="697"/>
      <c r="E5" s="697"/>
      <c r="F5" s="697"/>
      <c r="G5" s="699" t="s">
        <v>1977</v>
      </c>
      <c r="H5" s="1340" t="s">
        <v>1170</v>
      </c>
      <c r="I5" s="708"/>
      <c r="J5" s="34"/>
    </row>
    <row r="6" spans="1:10" ht="18" customHeight="1">
      <c r="A6" s="629" t="s">
        <v>489</v>
      </c>
      <c r="B6" s="688"/>
      <c r="C6" s="630" t="s">
        <v>439</v>
      </c>
      <c r="D6" s="630" t="s">
        <v>2068</v>
      </c>
      <c r="E6" s="630" t="s">
        <v>2069</v>
      </c>
      <c r="F6" s="630" t="s">
        <v>2070</v>
      </c>
      <c r="G6" s="630" t="s">
        <v>500</v>
      </c>
      <c r="H6" s="1341" t="s">
        <v>500</v>
      </c>
      <c r="I6" s="633" t="s">
        <v>489</v>
      </c>
      <c r="J6" s="34"/>
    </row>
    <row r="7" spans="1:10" ht="18" customHeight="1">
      <c r="A7" s="629" t="s">
        <v>501</v>
      </c>
      <c r="B7" s="688"/>
      <c r="C7" s="630" t="s">
        <v>226</v>
      </c>
      <c r="D7" s="630" t="s">
        <v>2071</v>
      </c>
      <c r="E7" s="630" t="s">
        <v>2072</v>
      </c>
      <c r="F7" s="630" t="s">
        <v>2073</v>
      </c>
      <c r="G7" s="630" t="s">
        <v>2074</v>
      </c>
      <c r="H7" s="1341" t="s">
        <v>2074</v>
      </c>
      <c r="I7" s="633" t="s">
        <v>501</v>
      </c>
      <c r="J7" s="34"/>
    </row>
    <row r="8" spans="1:10" ht="18" customHeight="1">
      <c r="A8" s="701"/>
      <c r="B8" s="688"/>
      <c r="C8" s="712"/>
      <c r="D8" s="712"/>
      <c r="E8" s="712"/>
      <c r="F8" s="712"/>
      <c r="G8" s="712"/>
      <c r="H8" s="1342"/>
      <c r="I8" s="695"/>
      <c r="J8" s="34"/>
    </row>
    <row r="9" spans="1:10" ht="18" customHeight="1">
      <c r="A9" s="760"/>
      <c r="B9" s="751"/>
      <c r="C9" s="804" t="s">
        <v>2075</v>
      </c>
      <c r="D9" s="697"/>
      <c r="E9" s="697"/>
      <c r="F9" s="697"/>
      <c r="G9" s="697"/>
      <c r="H9" s="1343"/>
      <c r="I9" s="708"/>
      <c r="J9" s="34"/>
    </row>
    <row r="10" spans="1:10" ht="18" customHeight="1">
      <c r="A10" s="701"/>
      <c r="B10" s="805"/>
      <c r="C10" s="806" t="s">
        <v>2076</v>
      </c>
      <c r="D10" s="712"/>
      <c r="E10" s="712"/>
      <c r="F10" s="712"/>
      <c r="G10" s="712"/>
      <c r="H10" s="1342"/>
      <c r="I10" s="695"/>
      <c r="J10" s="34"/>
    </row>
    <row r="11" spans="1:10" ht="18" customHeight="1">
      <c r="A11" s="629" t="s">
        <v>231</v>
      </c>
      <c r="B11" s="688" t="s">
        <v>2077</v>
      </c>
      <c r="C11" s="712" t="s">
        <v>2078</v>
      </c>
      <c r="D11" s="650">
        <v>208600.39</v>
      </c>
      <c r="E11" s="650">
        <v>75470.55</v>
      </c>
      <c r="F11" s="650">
        <f>1576334.94+1949515.2</f>
        <v>3525850.1399999997</v>
      </c>
      <c r="G11" s="1089">
        <f t="shared" ref="G11:G24" si="0">D11+E11+F11</f>
        <v>3809921.0799999996</v>
      </c>
      <c r="H11" s="1344">
        <v>3769138.79</v>
      </c>
      <c r="I11" s="633" t="s">
        <v>231</v>
      </c>
      <c r="J11" s="34"/>
    </row>
    <row r="12" spans="1:10" ht="18" customHeight="1">
      <c r="A12" s="629" t="s">
        <v>463</v>
      </c>
      <c r="B12" s="632" t="s">
        <v>676</v>
      </c>
      <c r="C12" s="712" t="s">
        <v>2079</v>
      </c>
      <c r="D12" s="650">
        <v>43811.11</v>
      </c>
      <c r="E12" s="650">
        <v>16355.69</v>
      </c>
      <c r="F12" s="650">
        <f>331030.36+349979.39</f>
        <v>681009.75</v>
      </c>
      <c r="G12" s="1089">
        <f t="shared" si="0"/>
        <v>741176.55</v>
      </c>
      <c r="H12" s="1344">
        <v>768089.8</v>
      </c>
      <c r="I12" s="633" t="s">
        <v>463</v>
      </c>
      <c r="J12" s="34"/>
    </row>
    <row r="13" spans="1:10" ht="18" customHeight="1">
      <c r="A13" s="629" t="s">
        <v>471</v>
      </c>
      <c r="B13" s="632" t="s">
        <v>676</v>
      </c>
      <c r="C13" s="712" t="s">
        <v>2080</v>
      </c>
      <c r="D13" s="807">
        <f>D11-D12</f>
        <v>164789.28000000003</v>
      </c>
      <c r="E13" s="807">
        <f>E11-E12</f>
        <v>59114.86</v>
      </c>
      <c r="F13" s="807">
        <f>F11-F12</f>
        <v>2844840.3899999997</v>
      </c>
      <c r="G13" s="1089">
        <f t="shared" si="0"/>
        <v>3068744.53</v>
      </c>
      <c r="H13" s="1344">
        <v>3001048.9899999998</v>
      </c>
      <c r="I13" s="633" t="s">
        <v>471</v>
      </c>
      <c r="J13" s="34"/>
    </row>
    <row r="14" spans="1:10" ht="18" customHeight="1">
      <c r="A14" s="629" t="s">
        <v>530</v>
      </c>
      <c r="B14" s="688" t="s">
        <v>2081</v>
      </c>
      <c r="C14" s="712" t="s">
        <v>1309</v>
      </c>
      <c r="D14" s="650"/>
      <c r="E14" s="650"/>
      <c r="F14" s="650"/>
      <c r="G14" s="1089">
        <f t="shared" si="0"/>
        <v>0</v>
      </c>
      <c r="H14" s="1344">
        <v>0</v>
      </c>
      <c r="I14" s="633" t="s">
        <v>530</v>
      </c>
      <c r="J14" s="34"/>
    </row>
    <row r="15" spans="1:10" ht="18" customHeight="1">
      <c r="A15" s="629" t="s">
        <v>532</v>
      </c>
      <c r="B15" s="632" t="s">
        <v>676</v>
      </c>
      <c r="C15" s="712" t="s">
        <v>2079</v>
      </c>
      <c r="D15" s="650"/>
      <c r="E15" s="650"/>
      <c r="F15" s="650"/>
      <c r="G15" s="1089">
        <f t="shared" si="0"/>
        <v>0</v>
      </c>
      <c r="H15" s="1344">
        <v>0</v>
      </c>
      <c r="I15" s="633" t="s">
        <v>532</v>
      </c>
      <c r="J15" s="34"/>
    </row>
    <row r="16" spans="1:10" ht="18" customHeight="1">
      <c r="A16" s="629" t="s">
        <v>242</v>
      </c>
      <c r="B16" s="632" t="s">
        <v>676</v>
      </c>
      <c r="C16" s="712" t="s">
        <v>2080</v>
      </c>
      <c r="D16" s="807">
        <f>D14-D15</f>
        <v>0</v>
      </c>
      <c r="E16" s="807">
        <f>E14-E15</f>
        <v>0</v>
      </c>
      <c r="F16" s="807">
        <f>F14-F15</f>
        <v>0</v>
      </c>
      <c r="G16" s="1089">
        <f t="shared" si="0"/>
        <v>0</v>
      </c>
      <c r="H16" s="1344">
        <v>0</v>
      </c>
      <c r="I16" s="633" t="s">
        <v>242</v>
      </c>
      <c r="J16" s="34"/>
    </row>
    <row r="17" spans="1:10" ht="18" customHeight="1">
      <c r="A17" s="629" t="s">
        <v>245</v>
      </c>
      <c r="B17" s="688" t="s">
        <v>2082</v>
      </c>
      <c r="C17" s="712" t="s">
        <v>1311</v>
      </c>
      <c r="D17" s="650"/>
      <c r="E17" s="650"/>
      <c r="F17" s="650">
        <v>0</v>
      </c>
      <c r="G17" s="1089">
        <f t="shared" si="0"/>
        <v>0</v>
      </c>
      <c r="H17" s="1344">
        <v>177.44</v>
      </c>
      <c r="I17" s="633" t="s">
        <v>245</v>
      </c>
      <c r="J17" s="34"/>
    </row>
    <row r="18" spans="1:10" ht="18" customHeight="1">
      <c r="A18" s="629" t="s">
        <v>248</v>
      </c>
      <c r="B18" s="632" t="s">
        <v>676</v>
      </c>
      <c r="C18" s="712" t="s">
        <v>2079</v>
      </c>
      <c r="D18" s="650"/>
      <c r="E18" s="650"/>
      <c r="F18" s="650">
        <v>0</v>
      </c>
      <c r="G18" s="1089">
        <f t="shared" si="0"/>
        <v>0</v>
      </c>
      <c r="H18" s="1344">
        <v>0</v>
      </c>
      <c r="I18" s="633" t="s">
        <v>248</v>
      </c>
      <c r="J18" s="34"/>
    </row>
    <row r="19" spans="1:10" ht="18" customHeight="1">
      <c r="A19" s="629" t="s">
        <v>252</v>
      </c>
      <c r="B19" s="632" t="s">
        <v>676</v>
      </c>
      <c r="C19" s="712" t="s">
        <v>2080</v>
      </c>
      <c r="D19" s="807">
        <f>D17-D18</f>
        <v>0</v>
      </c>
      <c r="E19" s="807">
        <f>E17-E18</f>
        <v>0</v>
      </c>
      <c r="F19" s="807">
        <f>F17-F18</f>
        <v>0</v>
      </c>
      <c r="G19" s="1089">
        <f t="shared" si="0"/>
        <v>0</v>
      </c>
      <c r="H19" s="1344">
        <v>177.44</v>
      </c>
      <c r="I19" s="633" t="s">
        <v>252</v>
      </c>
      <c r="J19" s="34"/>
    </row>
    <row r="20" spans="1:10" ht="18" customHeight="1">
      <c r="A20" s="629" t="s">
        <v>538</v>
      </c>
      <c r="B20" s="688" t="s">
        <v>2083</v>
      </c>
      <c r="C20" s="712" t="s">
        <v>1313</v>
      </c>
      <c r="D20" s="650"/>
      <c r="E20" s="650"/>
      <c r="F20" s="650">
        <v>0</v>
      </c>
      <c r="G20" s="1089">
        <f t="shared" si="0"/>
        <v>0</v>
      </c>
      <c r="H20" s="1344">
        <v>2.5299999999999998</v>
      </c>
      <c r="I20" s="633" t="s">
        <v>538</v>
      </c>
      <c r="J20" s="34"/>
    </row>
    <row r="21" spans="1:10" ht="18" customHeight="1">
      <c r="A21" s="629" t="s">
        <v>540</v>
      </c>
      <c r="B21" s="688" t="s">
        <v>2084</v>
      </c>
      <c r="C21" s="712" t="s">
        <v>1315</v>
      </c>
      <c r="D21" s="650"/>
      <c r="E21" s="650"/>
      <c r="F21" s="650">
        <v>1186630.1100000001</v>
      </c>
      <c r="G21" s="1089">
        <f t="shared" si="0"/>
        <v>1186630.1100000001</v>
      </c>
      <c r="H21" s="1344">
        <v>856630.95</v>
      </c>
      <c r="I21" s="633" t="s">
        <v>540</v>
      </c>
      <c r="J21" s="34"/>
    </row>
    <row r="22" spans="1:10" ht="18" customHeight="1">
      <c r="A22" s="629" t="s">
        <v>542</v>
      </c>
      <c r="B22" s="632" t="s">
        <v>676</v>
      </c>
      <c r="C22" s="712" t="s">
        <v>2079</v>
      </c>
      <c r="D22" s="650"/>
      <c r="E22" s="650"/>
      <c r="F22" s="650">
        <v>248803.7</v>
      </c>
      <c r="G22" s="1089">
        <f t="shared" si="0"/>
        <v>248803.7</v>
      </c>
      <c r="H22" s="1344">
        <v>181083.94</v>
      </c>
      <c r="I22" s="633" t="s">
        <v>542</v>
      </c>
      <c r="J22" s="34"/>
    </row>
    <row r="23" spans="1:10" ht="18" customHeight="1">
      <c r="A23" s="629" t="s">
        <v>544</v>
      </c>
      <c r="B23" s="632" t="s">
        <v>676</v>
      </c>
      <c r="C23" s="712" t="s">
        <v>2080</v>
      </c>
      <c r="D23" s="807">
        <f>D21-D22</f>
        <v>0</v>
      </c>
      <c r="E23" s="807">
        <f>E21-E22</f>
        <v>0</v>
      </c>
      <c r="F23" s="807">
        <f>F21-F22</f>
        <v>937826.41000000015</v>
      </c>
      <c r="G23" s="1089">
        <f t="shared" si="0"/>
        <v>937826.41000000015</v>
      </c>
      <c r="H23" s="1344">
        <v>675547.01</v>
      </c>
      <c r="I23" s="633" t="s">
        <v>544</v>
      </c>
      <c r="J23" s="34"/>
    </row>
    <row r="24" spans="1:10" ht="18" customHeight="1">
      <c r="A24" s="629" t="s">
        <v>546</v>
      </c>
      <c r="B24" s="688" t="s">
        <v>2085</v>
      </c>
      <c r="C24" s="808" t="s">
        <v>2076</v>
      </c>
      <c r="D24" s="809">
        <f>D13+D16+D19+D20+D23</f>
        <v>164789.28000000003</v>
      </c>
      <c r="E24" s="809">
        <f>E13+E16+E19+E20+E23</f>
        <v>59114.86</v>
      </c>
      <c r="F24" s="809">
        <f>F13+F16+F19+F20+F23</f>
        <v>3782666.8</v>
      </c>
      <c r="G24" s="1090">
        <f t="shared" si="0"/>
        <v>4006570.94</v>
      </c>
      <c r="H24" s="1345">
        <v>3676775.9699999997</v>
      </c>
      <c r="I24" s="633" t="s">
        <v>546</v>
      </c>
      <c r="J24" s="34"/>
    </row>
    <row r="25" spans="1:10" ht="18" customHeight="1">
      <c r="A25" s="701"/>
      <c r="B25" s="688"/>
      <c r="C25" s="712"/>
      <c r="D25" s="810"/>
      <c r="E25" s="810"/>
      <c r="F25" s="810"/>
      <c r="G25" s="1091"/>
      <c r="H25" s="1346"/>
      <c r="I25" s="695"/>
      <c r="J25" s="34"/>
    </row>
    <row r="26" spans="1:10" ht="18" customHeight="1">
      <c r="A26" s="701"/>
      <c r="B26" s="805"/>
      <c r="C26" s="806" t="s">
        <v>2086</v>
      </c>
      <c r="D26" s="807"/>
      <c r="E26" s="807"/>
      <c r="F26" s="807"/>
      <c r="G26" s="1089"/>
      <c r="H26" s="1347"/>
      <c r="I26" s="695"/>
      <c r="J26" s="34"/>
    </row>
    <row r="27" spans="1:10" ht="18" customHeight="1">
      <c r="A27" s="629" t="s">
        <v>547</v>
      </c>
      <c r="B27" s="688" t="s">
        <v>2087</v>
      </c>
      <c r="C27" s="712" t="s">
        <v>2088</v>
      </c>
      <c r="D27" s="650">
        <v>490074.3</v>
      </c>
      <c r="E27" s="650">
        <v>173709.28</v>
      </c>
      <c r="F27" s="650">
        <f>1332189.71+3589130.47</f>
        <v>4921320.18</v>
      </c>
      <c r="G27" s="1089">
        <f>D27+E27+F27</f>
        <v>5585103.7599999998</v>
      </c>
      <c r="H27" s="1348">
        <v>8216364.0999999996</v>
      </c>
      <c r="I27" s="633" t="s">
        <v>547</v>
      </c>
      <c r="J27" s="34"/>
    </row>
    <row r="28" spans="1:10" ht="18" customHeight="1">
      <c r="A28" s="629" t="s">
        <v>548</v>
      </c>
      <c r="B28" s="688" t="s">
        <v>2089</v>
      </c>
      <c r="C28" s="712" t="s">
        <v>2090</v>
      </c>
      <c r="D28" s="650"/>
      <c r="E28" s="650"/>
      <c r="F28" s="650">
        <v>29564.67</v>
      </c>
      <c r="G28" s="1089">
        <f>D28+E28+F28</f>
        <v>29564.67</v>
      </c>
      <c r="H28" s="1348">
        <v>45328</v>
      </c>
      <c r="I28" s="633" t="s">
        <v>548</v>
      </c>
      <c r="J28" s="34"/>
    </row>
    <row r="29" spans="1:10" ht="18" customHeight="1">
      <c r="A29" s="629" t="s">
        <v>549</v>
      </c>
      <c r="B29" s="688" t="s">
        <v>2091</v>
      </c>
      <c r="C29" s="712" t="s">
        <v>1321</v>
      </c>
      <c r="D29" s="650">
        <v>44526.96</v>
      </c>
      <c r="E29" s="650">
        <v>16259.01</v>
      </c>
      <c r="F29" s="650">
        <f>8453.3+166571.68</f>
        <v>175024.97999999998</v>
      </c>
      <c r="G29" s="1089">
        <f>D29+E29+F29</f>
        <v>235810.94999999998</v>
      </c>
      <c r="H29" s="1348">
        <v>187766.28</v>
      </c>
      <c r="I29" s="633" t="s">
        <v>549</v>
      </c>
      <c r="J29" s="34"/>
    </row>
    <row r="30" spans="1:10" ht="18" customHeight="1">
      <c r="A30" s="629" t="s">
        <v>550</v>
      </c>
      <c r="B30" s="688" t="s">
        <v>2092</v>
      </c>
      <c r="C30" s="712" t="s">
        <v>1325</v>
      </c>
      <c r="D30" s="658"/>
      <c r="E30" s="658"/>
      <c r="F30" s="658">
        <v>3571207.69</v>
      </c>
      <c r="G30" s="1089">
        <f>D30+E30+F30</f>
        <v>3571207.69</v>
      </c>
      <c r="H30" s="1349">
        <v>4418618.99</v>
      </c>
      <c r="I30" s="633" t="s">
        <v>550</v>
      </c>
      <c r="J30" s="34"/>
    </row>
    <row r="31" spans="1:10" ht="18" customHeight="1">
      <c r="A31" s="629" t="s">
        <v>551</v>
      </c>
      <c r="B31" s="688" t="s">
        <v>2093</v>
      </c>
      <c r="C31" s="808" t="s">
        <v>2086</v>
      </c>
      <c r="D31" s="812">
        <f>SUM(D27:D30)</f>
        <v>534601.26</v>
      </c>
      <c r="E31" s="812">
        <f>SUM(E27:E30)</f>
        <v>189968.29</v>
      </c>
      <c r="F31" s="812">
        <f>SUM(F27:F30)</f>
        <v>8697117.5199999996</v>
      </c>
      <c r="G31" s="1090">
        <f>D31+E31+F31</f>
        <v>9421687.0700000003</v>
      </c>
      <c r="H31" s="1350">
        <v>12868077.369999999</v>
      </c>
      <c r="I31" s="633" t="s">
        <v>551</v>
      </c>
      <c r="J31" s="34"/>
    </row>
    <row r="32" spans="1:10" ht="18" customHeight="1">
      <c r="A32" s="701"/>
      <c r="B32" s="688"/>
      <c r="C32" s="712"/>
      <c r="D32" s="807"/>
      <c r="E32" s="807"/>
      <c r="F32" s="807"/>
      <c r="G32" s="1091"/>
      <c r="H32" s="1347"/>
      <c r="I32" s="695"/>
      <c r="J32" s="34"/>
    </row>
    <row r="33" spans="1:10" ht="18" customHeight="1">
      <c r="A33" s="701"/>
      <c r="B33" s="805"/>
      <c r="C33" s="806" t="s">
        <v>2094</v>
      </c>
      <c r="D33" s="807"/>
      <c r="E33" s="807"/>
      <c r="F33" s="807"/>
      <c r="G33" s="1089"/>
      <c r="H33" s="1347"/>
      <c r="I33" s="695"/>
      <c r="J33" s="34"/>
    </row>
    <row r="34" spans="1:10" ht="18" customHeight="1">
      <c r="A34" s="629" t="s">
        <v>552</v>
      </c>
      <c r="B34" s="688" t="s">
        <v>2095</v>
      </c>
      <c r="C34" s="712" t="s">
        <v>2096</v>
      </c>
      <c r="D34" s="650"/>
      <c r="E34" s="650"/>
      <c r="F34" s="650"/>
      <c r="G34" s="1089">
        <f>D34+E34+F34</f>
        <v>0</v>
      </c>
      <c r="H34" s="1348">
        <v>0</v>
      </c>
      <c r="I34" s="633" t="s">
        <v>552</v>
      </c>
      <c r="J34" s="34"/>
    </row>
    <row r="35" spans="1:10" ht="18" customHeight="1">
      <c r="A35" s="629" t="s">
        <v>553</v>
      </c>
      <c r="B35" s="688" t="s">
        <v>2097</v>
      </c>
      <c r="C35" s="712" t="s">
        <v>2098</v>
      </c>
      <c r="D35" s="650">
        <v>1955044.76</v>
      </c>
      <c r="E35" s="650">
        <v>708030.15</v>
      </c>
      <c r="F35" s="650">
        <v>2229902.64</v>
      </c>
      <c r="G35" s="1089">
        <f>D35+E35+F35</f>
        <v>4892977.5500000007</v>
      </c>
      <c r="H35" s="1348">
        <v>5340236.8</v>
      </c>
      <c r="I35" s="633" t="s">
        <v>553</v>
      </c>
      <c r="J35" s="34"/>
    </row>
    <row r="36" spans="1:10" ht="18" customHeight="1">
      <c r="A36" s="629" t="s">
        <v>554</v>
      </c>
      <c r="B36" s="688" t="s">
        <v>2099</v>
      </c>
      <c r="C36" s="712" t="s">
        <v>2100</v>
      </c>
      <c r="D36" s="658"/>
      <c r="E36" s="658"/>
      <c r="F36" s="658"/>
      <c r="G36" s="1089">
        <f>D36+E36+F36</f>
        <v>0</v>
      </c>
      <c r="H36" s="1349">
        <v>0</v>
      </c>
      <c r="I36" s="633" t="s">
        <v>554</v>
      </c>
      <c r="J36" s="34"/>
    </row>
    <row r="37" spans="1:10" ht="18" customHeight="1">
      <c r="A37" s="629" t="s">
        <v>555</v>
      </c>
      <c r="B37" s="688" t="s">
        <v>2101</v>
      </c>
      <c r="C37" s="808" t="s">
        <v>2094</v>
      </c>
      <c r="D37" s="812">
        <f>SUM(D34:D36)</f>
        <v>1955044.76</v>
      </c>
      <c r="E37" s="812">
        <f>SUM(E34:E36)</f>
        <v>708030.15</v>
      </c>
      <c r="F37" s="812">
        <f>SUM(F34:F36)</f>
        <v>2229902.64</v>
      </c>
      <c r="G37" s="1090">
        <f>D37+E37+F37</f>
        <v>4892977.5500000007</v>
      </c>
      <c r="H37" s="1350">
        <v>5340236.8</v>
      </c>
      <c r="I37" s="633" t="s">
        <v>555</v>
      </c>
      <c r="J37" s="34"/>
    </row>
    <row r="38" spans="1:10" ht="18" customHeight="1">
      <c r="A38" s="629" t="s">
        <v>556</v>
      </c>
      <c r="B38" s="688" t="s">
        <v>2102</v>
      </c>
      <c r="C38" s="814" t="s">
        <v>2103</v>
      </c>
      <c r="D38" s="658">
        <v>8761.5300000000007</v>
      </c>
      <c r="E38" s="658">
        <v>3352.25</v>
      </c>
      <c r="F38" s="658">
        <v>21265.23</v>
      </c>
      <c r="G38" s="1090">
        <f>D38+E38+F38</f>
        <v>33379.01</v>
      </c>
      <c r="H38" s="1349">
        <v>20786.580000000002</v>
      </c>
      <c r="I38" s="633" t="s">
        <v>556</v>
      </c>
      <c r="J38" s="34"/>
    </row>
    <row r="39" spans="1:10" ht="18" customHeight="1">
      <c r="A39" s="701"/>
      <c r="B39" s="688"/>
      <c r="C39" s="808"/>
      <c r="D39" s="650"/>
      <c r="E39" s="650"/>
      <c r="F39" s="650"/>
      <c r="G39" s="1091"/>
      <c r="H39" s="1348"/>
      <c r="I39" s="695"/>
      <c r="J39" s="34"/>
    </row>
    <row r="40" spans="1:10" ht="18" customHeight="1">
      <c r="A40" s="701"/>
      <c r="B40" s="805"/>
      <c r="C40" s="806" t="s">
        <v>2104</v>
      </c>
      <c r="D40" s="807"/>
      <c r="E40" s="807"/>
      <c r="F40" s="807"/>
      <c r="G40" s="1089"/>
      <c r="H40" s="1347"/>
      <c r="I40" s="695"/>
      <c r="J40" s="34"/>
    </row>
    <row r="41" spans="1:10" ht="18" customHeight="1">
      <c r="A41" s="629" t="s">
        <v>557</v>
      </c>
      <c r="B41" s="688" t="s">
        <v>2105</v>
      </c>
      <c r="C41" s="712" t="s">
        <v>1340</v>
      </c>
      <c r="D41" s="650"/>
      <c r="E41" s="650"/>
      <c r="F41" s="650">
        <v>27312.13</v>
      </c>
      <c r="G41" s="1089">
        <f>D41+E41+F41</f>
        <v>27312.13</v>
      </c>
      <c r="H41" s="1348">
        <v>25767.87</v>
      </c>
      <c r="I41" s="633" t="s">
        <v>557</v>
      </c>
      <c r="J41" s="34"/>
    </row>
    <row r="42" spans="1:10" ht="18" customHeight="1">
      <c r="A42" s="629" t="s">
        <v>696</v>
      </c>
      <c r="B42" s="688" t="s">
        <v>2106</v>
      </c>
      <c r="C42" s="712" t="s">
        <v>1344</v>
      </c>
      <c r="D42" s="658">
        <v>2176656.61</v>
      </c>
      <c r="E42" s="658">
        <v>791264.67</v>
      </c>
      <c r="F42" s="658">
        <v>380497.39</v>
      </c>
      <c r="G42" s="1089">
        <f>D42+E42+F42</f>
        <v>3348418.67</v>
      </c>
      <c r="H42" s="1349">
        <v>3141689.04</v>
      </c>
      <c r="I42" s="633" t="s">
        <v>696</v>
      </c>
      <c r="J42" s="34"/>
    </row>
    <row r="43" spans="1:10" ht="18" customHeight="1">
      <c r="A43" s="629" t="s">
        <v>698</v>
      </c>
      <c r="B43" s="688" t="s">
        <v>2107</v>
      </c>
      <c r="C43" s="808" t="s">
        <v>2104</v>
      </c>
      <c r="D43" s="812">
        <f>D41+D42</f>
        <v>2176656.61</v>
      </c>
      <c r="E43" s="812">
        <f>E41+E42</f>
        <v>791264.67</v>
      </c>
      <c r="F43" s="812">
        <f>F41+F42</f>
        <v>407809.52</v>
      </c>
      <c r="G43" s="1090">
        <f>D43+E43+F43</f>
        <v>3375730.8</v>
      </c>
      <c r="H43" s="1350">
        <v>3167456.9099999997</v>
      </c>
      <c r="I43" s="633" t="s">
        <v>698</v>
      </c>
      <c r="J43" s="34"/>
    </row>
    <row r="44" spans="1:10" ht="18" customHeight="1">
      <c r="A44" s="701"/>
      <c r="B44" s="688"/>
      <c r="C44" s="712"/>
      <c r="D44" s="807"/>
      <c r="E44" s="807"/>
      <c r="F44" s="807"/>
      <c r="G44" s="1091"/>
      <c r="H44" s="1347"/>
      <c r="I44" s="695"/>
      <c r="J44" s="34"/>
    </row>
    <row r="45" spans="1:10" ht="18" customHeight="1">
      <c r="A45" s="701"/>
      <c r="B45" s="805"/>
      <c r="C45" s="806" t="s">
        <v>2108</v>
      </c>
      <c r="D45" s="807"/>
      <c r="E45" s="807"/>
      <c r="F45" s="807"/>
      <c r="G45" s="1089"/>
      <c r="H45" s="1347"/>
      <c r="I45" s="695"/>
      <c r="J45" s="34"/>
    </row>
    <row r="46" spans="1:10" ht="18" customHeight="1">
      <c r="A46" s="629" t="s">
        <v>700</v>
      </c>
      <c r="B46" s="688" t="s">
        <v>2109</v>
      </c>
      <c r="C46" s="712" t="s">
        <v>1349</v>
      </c>
      <c r="D46" s="650">
        <v>907426.28</v>
      </c>
      <c r="E46" s="650">
        <v>336144.16</v>
      </c>
      <c r="F46" s="650">
        <v>1812595.32</v>
      </c>
      <c r="G46" s="1089">
        <f t="shared" ref="G46:G51" si="1">D46+E46+F46</f>
        <v>3056165.76</v>
      </c>
      <c r="H46" s="1348">
        <v>5171329.0999999996</v>
      </c>
      <c r="I46" s="633" t="s">
        <v>700</v>
      </c>
      <c r="J46" s="34"/>
    </row>
    <row r="47" spans="1:10" ht="18" customHeight="1">
      <c r="A47" s="629" t="s">
        <v>292</v>
      </c>
      <c r="B47" s="688" t="s">
        <v>2110</v>
      </c>
      <c r="C47" s="712" t="s">
        <v>1351</v>
      </c>
      <c r="D47" s="650">
        <v>217934.1</v>
      </c>
      <c r="E47" s="650">
        <v>80521.69</v>
      </c>
      <c r="F47" s="650">
        <v>1195.2</v>
      </c>
      <c r="G47" s="1089">
        <f t="shared" si="1"/>
        <v>299650.99000000005</v>
      </c>
      <c r="H47" s="1348">
        <v>355956.60000000003</v>
      </c>
      <c r="I47" s="633" t="s">
        <v>292</v>
      </c>
      <c r="J47" s="34"/>
    </row>
    <row r="48" spans="1:10" ht="18" customHeight="1">
      <c r="A48" s="629" t="s">
        <v>883</v>
      </c>
      <c r="B48" s="688" t="s">
        <v>2111</v>
      </c>
      <c r="C48" s="712" t="s">
        <v>2112</v>
      </c>
      <c r="D48" s="650">
        <v>380939.81</v>
      </c>
      <c r="E48" s="650">
        <v>133729.69</v>
      </c>
      <c r="F48" s="650">
        <v>2871.5</v>
      </c>
      <c r="G48" s="1089">
        <f t="shared" si="1"/>
        <v>517541</v>
      </c>
      <c r="H48" s="1348">
        <v>426058.06</v>
      </c>
      <c r="I48" s="633" t="s">
        <v>883</v>
      </c>
      <c r="J48" s="34"/>
    </row>
    <row r="49" spans="1:10" ht="18" customHeight="1">
      <c r="A49" s="629" t="s">
        <v>886</v>
      </c>
      <c r="B49" s="688" t="s">
        <v>2113</v>
      </c>
      <c r="C49" s="712" t="s">
        <v>2114</v>
      </c>
      <c r="D49" s="650">
        <v>48648.58</v>
      </c>
      <c r="E49" s="650">
        <v>17770</v>
      </c>
      <c r="F49" s="650">
        <v>0.3</v>
      </c>
      <c r="G49" s="1089">
        <f t="shared" si="1"/>
        <v>66418.880000000005</v>
      </c>
      <c r="H49" s="1348">
        <v>71056.959999999992</v>
      </c>
      <c r="I49" s="633" t="s">
        <v>886</v>
      </c>
      <c r="J49" s="34"/>
    </row>
    <row r="50" spans="1:10" ht="18" customHeight="1">
      <c r="A50" s="629" t="s">
        <v>889</v>
      </c>
      <c r="B50" s="688" t="s">
        <v>2115</v>
      </c>
      <c r="C50" s="712" t="s">
        <v>1357</v>
      </c>
      <c r="D50" s="658">
        <v>17391.18</v>
      </c>
      <c r="E50" s="658">
        <v>5905.85</v>
      </c>
      <c r="F50" s="658">
        <v>437602.26</v>
      </c>
      <c r="G50" s="1089">
        <f t="shared" si="1"/>
        <v>460899.29000000004</v>
      </c>
      <c r="H50" s="1349">
        <v>253409.9</v>
      </c>
      <c r="I50" s="633" t="s">
        <v>889</v>
      </c>
      <c r="J50" s="34"/>
    </row>
    <row r="51" spans="1:10" ht="18" customHeight="1" thickBot="1">
      <c r="A51" s="713" t="s">
        <v>893</v>
      </c>
      <c r="B51" s="767" t="s">
        <v>2116</v>
      </c>
      <c r="C51" s="815" t="s">
        <v>2108</v>
      </c>
      <c r="D51" s="816">
        <f>SUM(D46:D50)</f>
        <v>1572339.9500000002</v>
      </c>
      <c r="E51" s="816">
        <f>SUM(E46:E50)</f>
        <v>574071.39</v>
      </c>
      <c r="F51" s="816">
        <f>SUM(F46:F50)</f>
        <v>2254264.58</v>
      </c>
      <c r="G51" s="715">
        <f t="shared" si="1"/>
        <v>4400675.92</v>
      </c>
      <c r="H51" s="1351">
        <v>6277810.620000001</v>
      </c>
      <c r="I51" s="819" t="s">
        <v>893</v>
      </c>
      <c r="J51" s="34"/>
    </row>
    <row r="52" spans="1:10" ht="18" customHeight="1">
      <c r="A52" s="688" t="s">
        <v>595</v>
      </c>
      <c r="B52" s="688"/>
      <c r="C52" s="688"/>
      <c r="D52" s="688"/>
      <c r="E52" s="688"/>
      <c r="F52" s="688"/>
      <c r="G52" s="871"/>
      <c r="H52" s="1352"/>
      <c r="I52" s="688"/>
      <c r="J52" s="34"/>
    </row>
    <row r="53" spans="1:10" ht="18" customHeight="1">
      <c r="A53" s="693" t="s">
        <v>2117</v>
      </c>
      <c r="B53" s="693"/>
      <c r="C53" s="693"/>
      <c r="D53" s="693"/>
      <c r="E53" s="693"/>
      <c r="F53" s="693"/>
      <c r="G53" s="1092"/>
      <c r="H53" s="1353"/>
      <c r="I53" s="693"/>
      <c r="J53" s="34"/>
    </row>
    <row r="54" spans="1:10" ht="18" customHeight="1" thickBot="1">
      <c r="A54" s="1475" t="str">
        <f>'Data Sheet'!A56</f>
        <v>Annual Report of Frontier Telephone of Rochester, Inc.                                                                                                       For the period ending December 31, 2015</v>
      </c>
      <c r="B54" s="688"/>
      <c r="C54" s="688"/>
      <c r="D54" s="688"/>
      <c r="E54" s="688"/>
      <c r="F54" s="688"/>
      <c r="G54" s="871"/>
      <c r="H54" s="1354"/>
      <c r="I54" s="688"/>
      <c r="J54" s="34"/>
    </row>
    <row r="55" spans="1:10" ht="18" customHeight="1">
      <c r="A55" s="689"/>
      <c r="B55" s="691"/>
      <c r="C55" s="691"/>
      <c r="D55" s="691"/>
      <c r="E55" s="691"/>
      <c r="F55" s="691"/>
      <c r="G55" s="1093"/>
      <c r="H55" s="1355"/>
      <c r="I55" s="692"/>
      <c r="J55" s="34"/>
    </row>
    <row r="56" spans="1:10" ht="18" customHeight="1">
      <c r="A56" s="497" t="s">
        <v>2118</v>
      </c>
      <c r="B56" s="693"/>
      <c r="C56" s="693"/>
      <c r="D56" s="693"/>
      <c r="E56" s="693"/>
      <c r="F56" s="693"/>
      <c r="G56" s="1092"/>
      <c r="H56" s="1353"/>
      <c r="I56" s="694"/>
      <c r="J56" s="34"/>
    </row>
    <row r="57" spans="1:10" ht="18" customHeight="1">
      <c r="A57" s="132"/>
      <c r="B57" s="688"/>
      <c r="C57" s="688"/>
      <c r="D57" s="688"/>
      <c r="E57" s="688"/>
      <c r="F57" s="693"/>
      <c r="G57" s="1092"/>
      <c r="H57" s="1353"/>
      <c r="I57" s="694"/>
      <c r="J57" s="34"/>
    </row>
    <row r="58" spans="1:10" ht="18" customHeight="1">
      <c r="A58" s="760"/>
      <c r="B58" s="751"/>
      <c r="C58" s="697"/>
      <c r="D58" s="707"/>
      <c r="E58" s="697"/>
      <c r="F58" s="697"/>
      <c r="G58" s="1094" t="s">
        <v>1977</v>
      </c>
      <c r="H58" s="1356" t="s">
        <v>1977</v>
      </c>
      <c r="I58" s="708"/>
      <c r="J58" s="34"/>
    </row>
    <row r="59" spans="1:10" ht="18" customHeight="1">
      <c r="A59" s="629" t="s">
        <v>489</v>
      </c>
      <c r="B59" s="688"/>
      <c r="C59" s="632" t="s">
        <v>439</v>
      </c>
      <c r="D59" s="820" t="s">
        <v>2068</v>
      </c>
      <c r="E59" s="820" t="s">
        <v>2069</v>
      </c>
      <c r="F59" s="630" t="s">
        <v>2070</v>
      </c>
      <c r="G59" s="1095" t="s">
        <v>500</v>
      </c>
      <c r="H59" s="1357" t="s">
        <v>500</v>
      </c>
      <c r="I59" s="633" t="s">
        <v>489</v>
      </c>
      <c r="J59" s="34"/>
    </row>
    <row r="60" spans="1:10" ht="18" customHeight="1">
      <c r="A60" s="629" t="s">
        <v>501</v>
      </c>
      <c r="B60" s="688"/>
      <c r="C60" s="630" t="s">
        <v>226</v>
      </c>
      <c r="D60" s="631" t="s">
        <v>2071</v>
      </c>
      <c r="E60" s="630" t="s">
        <v>2072</v>
      </c>
      <c r="F60" s="630" t="s">
        <v>2119</v>
      </c>
      <c r="G60" s="1095" t="s">
        <v>2074</v>
      </c>
      <c r="H60" s="1357" t="s">
        <v>2074</v>
      </c>
      <c r="I60" s="633" t="s">
        <v>501</v>
      </c>
      <c r="J60" s="34"/>
    </row>
    <row r="61" spans="1:10" ht="18" customHeight="1">
      <c r="A61" s="701"/>
      <c r="B61" s="688"/>
      <c r="C61" s="712"/>
      <c r="D61" s="711"/>
      <c r="E61" s="712"/>
      <c r="F61" s="712"/>
      <c r="G61" s="1089"/>
      <c r="H61" s="1347"/>
      <c r="I61" s="695"/>
      <c r="J61" s="34"/>
    </row>
    <row r="62" spans="1:10" ht="18" customHeight="1">
      <c r="A62" s="760"/>
      <c r="B62" s="751"/>
      <c r="C62" s="699" t="s">
        <v>2120</v>
      </c>
      <c r="D62" s="697"/>
      <c r="E62" s="697"/>
      <c r="F62" s="697"/>
      <c r="G62" s="1091"/>
      <c r="H62" s="1346"/>
      <c r="I62" s="708"/>
      <c r="J62" s="34"/>
    </row>
    <row r="63" spans="1:10" ht="18" customHeight="1">
      <c r="A63" s="701"/>
      <c r="B63" s="805"/>
      <c r="C63" s="806" t="s">
        <v>2121</v>
      </c>
      <c r="D63" s="712"/>
      <c r="E63" s="712"/>
      <c r="F63" s="712"/>
      <c r="G63" s="1089"/>
      <c r="H63" s="1347"/>
      <c r="I63" s="695"/>
      <c r="J63" s="34"/>
    </row>
    <row r="64" spans="1:10" ht="18" customHeight="1">
      <c r="A64" s="629" t="s">
        <v>896</v>
      </c>
      <c r="B64" s="688" t="s">
        <v>2122</v>
      </c>
      <c r="C64" s="712" t="s">
        <v>1361</v>
      </c>
      <c r="D64" s="650">
        <v>58159.93</v>
      </c>
      <c r="E64" s="650">
        <v>20887.099999999999</v>
      </c>
      <c r="F64" s="650">
        <f>99090.8+47717.51</f>
        <v>146808.31</v>
      </c>
      <c r="G64" s="1089">
        <f t="shared" ref="G64:G74" si="2">D64+E64+F64</f>
        <v>225855.34</v>
      </c>
      <c r="H64" s="1348">
        <v>229670.87</v>
      </c>
      <c r="I64" s="633" t="s">
        <v>896</v>
      </c>
      <c r="J64" s="34"/>
    </row>
    <row r="65" spans="1:10" ht="18" customHeight="1">
      <c r="A65" s="629" t="s">
        <v>899</v>
      </c>
      <c r="B65" s="688" t="s">
        <v>2123</v>
      </c>
      <c r="C65" s="712" t="s">
        <v>1363</v>
      </c>
      <c r="D65" s="650">
        <v>9950055.1400000006</v>
      </c>
      <c r="E65" s="650">
        <v>3615979.41</v>
      </c>
      <c r="F65" s="650">
        <v>468506.89</v>
      </c>
      <c r="G65" s="1089">
        <f t="shared" si="2"/>
        <v>14034541.440000001</v>
      </c>
      <c r="H65" s="1348">
        <v>13803009.59</v>
      </c>
      <c r="I65" s="633" t="s">
        <v>899</v>
      </c>
      <c r="J65" s="34"/>
    </row>
    <row r="66" spans="1:10" ht="18" customHeight="1">
      <c r="A66" s="629" t="s">
        <v>831</v>
      </c>
      <c r="B66" s="688" t="s">
        <v>2124</v>
      </c>
      <c r="C66" s="712" t="s">
        <v>1365</v>
      </c>
      <c r="D66" s="650">
        <v>1119327.56</v>
      </c>
      <c r="E66" s="650">
        <v>410152.31</v>
      </c>
      <c r="F66" s="650">
        <v>268856.96000000002</v>
      </c>
      <c r="G66" s="1089">
        <f t="shared" si="2"/>
        <v>1798336.83</v>
      </c>
      <c r="H66" s="1348">
        <v>1811238.0699999998</v>
      </c>
      <c r="I66" s="633" t="s">
        <v>831</v>
      </c>
      <c r="J66" s="34"/>
    </row>
    <row r="67" spans="1:10" ht="18" customHeight="1">
      <c r="A67" s="629" t="s">
        <v>836</v>
      </c>
      <c r="B67" s="688" t="s">
        <v>2125</v>
      </c>
      <c r="C67" s="712" t="s">
        <v>1367</v>
      </c>
      <c r="D67" s="650">
        <v>1240945.47</v>
      </c>
      <c r="E67" s="650">
        <v>451255.4</v>
      </c>
      <c r="F67" s="650">
        <v>360969.05</v>
      </c>
      <c r="G67" s="1089">
        <f t="shared" si="2"/>
        <v>2053169.9200000002</v>
      </c>
      <c r="H67" s="1348">
        <v>2137203.94</v>
      </c>
      <c r="I67" s="633" t="s">
        <v>836</v>
      </c>
      <c r="J67" s="34"/>
    </row>
    <row r="68" spans="1:10" ht="18" customHeight="1">
      <c r="A68" s="629" t="s">
        <v>841</v>
      </c>
      <c r="B68" s="688" t="s">
        <v>2126</v>
      </c>
      <c r="C68" s="712" t="s">
        <v>1369</v>
      </c>
      <c r="D68" s="650">
        <v>47.71</v>
      </c>
      <c r="E68" s="650">
        <v>20.190000000000001</v>
      </c>
      <c r="F68" s="650">
        <v>0.24</v>
      </c>
      <c r="G68" s="1089">
        <f t="shared" si="2"/>
        <v>68.14</v>
      </c>
      <c r="H68" s="1348">
        <v>0</v>
      </c>
      <c r="I68" s="633" t="s">
        <v>841</v>
      </c>
      <c r="J68" s="34"/>
    </row>
    <row r="69" spans="1:10" ht="18" customHeight="1">
      <c r="A69" s="629" t="s">
        <v>310</v>
      </c>
      <c r="B69" s="688" t="s">
        <v>2127</v>
      </c>
      <c r="C69" s="712" t="s">
        <v>1371</v>
      </c>
      <c r="D69" s="650"/>
      <c r="E69" s="650"/>
      <c r="F69" s="650"/>
      <c r="G69" s="1089">
        <f t="shared" si="2"/>
        <v>0</v>
      </c>
      <c r="H69" s="1348">
        <v>0</v>
      </c>
      <c r="I69" s="633" t="s">
        <v>310</v>
      </c>
      <c r="J69" s="34"/>
    </row>
    <row r="70" spans="1:10" ht="18" customHeight="1">
      <c r="A70" s="629" t="s">
        <v>311</v>
      </c>
      <c r="B70" s="688" t="s">
        <v>2128</v>
      </c>
      <c r="C70" s="712" t="s">
        <v>1373</v>
      </c>
      <c r="D70" s="650">
        <v>13880.27</v>
      </c>
      <c r="E70" s="650">
        <v>5173.41</v>
      </c>
      <c r="F70" s="650">
        <v>148.27000000000001</v>
      </c>
      <c r="G70" s="1089">
        <f t="shared" si="2"/>
        <v>19201.95</v>
      </c>
      <c r="H70" s="1348">
        <v>6135.0599999999995</v>
      </c>
      <c r="I70" s="633" t="s">
        <v>311</v>
      </c>
      <c r="J70" s="34"/>
    </row>
    <row r="71" spans="1:10" ht="18" customHeight="1">
      <c r="A71" s="629" t="s">
        <v>912</v>
      </c>
      <c r="B71" s="688" t="s">
        <v>2129</v>
      </c>
      <c r="C71" s="712" t="s">
        <v>1375</v>
      </c>
      <c r="D71" s="650">
        <v>3921.22</v>
      </c>
      <c r="E71" s="650">
        <v>1494.74</v>
      </c>
      <c r="F71" s="650">
        <v>4</v>
      </c>
      <c r="G71" s="1089">
        <f t="shared" si="2"/>
        <v>5419.96</v>
      </c>
      <c r="H71" s="1348">
        <v>23298.71</v>
      </c>
      <c r="I71" s="633" t="s">
        <v>912</v>
      </c>
      <c r="J71" s="34"/>
    </row>
    <row r="72" spans="1:10" ht="18" customHeight="1">
      <c r="A72" s="629" t="s">
        <v>915</v>
      </c>
      <c r="B72" s="688" t="s">
        <v>2130</v>
      </c>
      <c r="C72" s="712" t="s">
        <v>1470</v>
      </c>
      <c r="D72" s="650">
        <v>20082.78</v>
      </c>
      <c r="E72" s="650">
        <v>6697.69</v>
      </c>
      <c r="F72" s="650">
        <v>535196.81999999995</v>
      </c>
      <c r="G72" s="1089">
        <f t="shared" si="2"/>
        <v>561977.28999999992</v>
      </c>
      <c r="H72" s="1348">
        <v>193849.51</v>
      </c>
      <c r="I72" s="633" t="s">
        <v>915</v>
      </c>
      <c r="J72" s="34"/>
    </row>
    <row r="73" spans="1:10" ht="18" customHeight="1">
      <c r="A73" s="629" t="s">
        <v>917</v>
      </c>
      <c r="B73" s="688" t="s">
        <v>2131</v>
      </c>
      <c r="C73" s="808" t="s">
        <v>2121</v>
      </c>
      <c r="D73" s="810">
        <f>SUM(D64:D72)</f>
        <v>12406420.080000002</v>
      </c>
      <c r="E73" s="810">
        <f>SUM(E64:E72)</f>
        <v>4511660.2500000019</v>
      </c>
      <c r="F73" s="810">
        <f>SUM(F64:F72)</f>
        <v>1780490.54</v>
      </c>
      <c r="G73" s="1090">
        <f t="shared" si="2"/>
        <v>18698570.870000005</v>
      </c>
      <c r="H73" s="1346">
        <v>18204405.75</v>
      </c>
      <c r="I73" s="633" t="s">
        <v>917</v>
      </c>
      <c r="J73" s="34"/>
    </row>
    <row r="74" spans="1:10" ht="18" customHeight="1">
      <c r="A74" s="629" t="s">
        <v>920</v>
      </c>
      <c r="B74" s="688" t="s">
        <v>360</v>
      </c>
      <c r="C74" s="630" t="s">
        <v>2132</v>
      </c>
      <c r="D74" s="809">
        <f>D24+D31+D37+D38+D43+D51+D73</f>
        <v>18818613.470000003</v>
      </c>
      <c r="E74" s="809">
        <f>E24+E31+E37+E38+E43+E51+E73</f>
        <v>6837461.8600000022</v>
      </c>
      <c r="F74" s="809">
        <f>F24+F31+F37+F38+F43+F51+F73</f>
        <v>19173516.829999998</v>
      </c>
      <c r="G74" s="1090">
        <f t="shared" si="2"/>
        <v>44829592.160000004</v>
      </c>
      <c r="H74" s="1345">
        <v>49555550</v>
      </c>
      <c r="I74" s="633" t="s">
        <v>920</v>
      </c>
      <c r="J74" s="34"/>
    </row>
    <row r="75" spans="1:10" ht="18" customHeight="1">
      <c r="A75" s="701"/>
      <c r="B75" s="688"/>
      <c r="C75" s="712"/>
      <c r="D75" s="810"/>
      <c r="E75" s="810"/>
      <c r="F75" s="810"/>
      <c r="G75" s="1091"/>
      <c r="H75" s="1346"/>
      <c r="I75" s="695"/>
      <c r="J75" s="34"/>
    </row>
    <row r="76" spans="1:10" ht="18" customHeight="1">
      <c r="A76" s="629" t="s">
        <v>360</v>
      </c>
      <c r="B76" s="632" t="s">
        <v>676</v>
      </c>
      <c r="C76" s="821" t="s">
        <v>2133</v>
      </c>
      <c r="D76" s="807"/>
      <c r="E76" s="807"/>
      <c r="F76" s="807"/>
      <c r="G76" s="1089"/>
      <c r="H76" s="1347"/>
      <c r="I76" s="633" t="s">
        <v>360</v>
      </c>
      <c r="J76" s="34"/>
    </row>
    <row r="77" spans="1:10" ht="18" customHeight="1">
      <c r="A77" s="701"/>
      <c r="B77" s="805"/>
      <c r="C77" s="806" t="s">
        <v>2134</v>
      </c>
      <c r="D77" s="807"/>
      <c r="E77" s="807"/>
      <c r="F77" s="807"/>
      <c r="G77" s="1089"/>
      <c r="H77" s="1347"/>
      <c r="I77" s="695"/>
      <c r="J77" s="34"/>
    </row>
    <row r="78" spans="1:10" ht="18" customHeight="1">
      <c r="A78" s="629" t="s">
        <v>923</v>
      </c>
      <c r="B78" s="688" t="s">
        <v>2135</v>
      </c>
      <c r="C78" s="712" t="s">
        <v>2136</v>
      </c>
      <c r="D78" s="650"/>
      <c r="E78" s="650"/>
      <c r="F78" s="650"/>
      <c r="G78" s="1089">
        <f>D78+E78+F78</f>
        <v>0</v>
      </c>
      <c r="H78" s="1348">
        <v>0</v>
      </c>
      <c r="I78" s="633" t="s">
        <v>923</v>
      </c>
      <c r="J78" s="34"/>
    </row>
    <row r="79" spans="1:10" ht="18" customHeight="1">
      <c r="A79" s="629" t="s">
        <v>925</v>
      </c>
      <c r="B79" s="688" t="s">
        <v>2137</v>
      </c>
      <c r="C79" s="712" t="s">
        <v>2138</v>
      </c>
      <c r="D79" s="650">
        <v>290143.42</v>
      </c>
      <c r="E79" s="650">
        <v>9085.7099999999991</v>
      </c>
      <c r="F79" s="650">
        <v>119215.95</v>
      </c>
      <c r="G79" s="1089">
        <f>D79+E79+F79</f>
        <v>418445.08</v>
      </c>
      <c r="H79" s="1348">
        <v>746572.89</v>
      </c>
      <c r="I79" s="633" t="s">
        <v>925</v>
      </c>
      <c r="J79" s="34"/>
    </row>
    <row r="80" spans="1:10" ht="18" customHeight="1">
      <c r="A80" s="629" t="s">
        <v>1128</v>
      </c>
      <c r="B80" s="688" t="s">
        <v>676</v>
      </c>
      <c r="C80" s="712" t="s">
        <v>2079</v>
      </c>
      <c r="D80" s="650">
        <v>292609.32</v>
      </c>
      <c r="E80" s="650">
        <v>9332.4599999999991</v>
      </c>
      <c r="F80" s="650">
        <v>123087.82</v>
      </c>
      <c r="G80" s="1089">
        <f>D80+E80+F80</f>
        <v>425029.60000000003</v>
      </c>
      <c r="H80" s="1348">
        <v>747374.5</v>
      </c>
      <c r="I80" s="633" t="s">
        <v>1128</v>
      </c>
      <c r="J80" s="34"/>
    </row>
    <row r="81" spans="1:10" ht="18" customHeight="1">
      <c r="A81" s="629" t="s">
        <v>1130</v>
      </c>
      <c r="B81" s="688" t="s">
        <v>360</v>
      </c>
      <c r="C81" s="712" t="s">
        <v>2080</v>
      </c>
      <c r="D81" s="807">
        <f>D79-D80</f>
        <v>-2465.9000000000233</v>
      </c>
      <c r="E81" s="807">
        <f>E79-E80</f>
        <v>-246.75</v>
      </c>
      <c r="F81" s="807">
        <f>F79-F80</f>
        <v>-3871.8700000000099</v>
      </c>
      <c r="G81" s="1089">
        <f>D81+E81+F81</f>
        <v>-6584.5200000000332</v>
      </c>
      <c r="H81" s="1347">
        <v>-801.60999999997148</v>
      </c>
      <c r="I81" s="633" t="s">
        <v>1130</v>
      </c>
      <c r="J81" s="34"/>
    </row>
    <row r="82" spans="1:10" ht="18" customHeight="1">
      <c r="A82" s="629" t="s">
        <v>321</v>
      </c>
      <c r="B82" s="688" t="s">
        <v>2139</v>
      </c>
      <c r="C82" s="808" t="s">
        <v>2140</v>
      </c>
      <c r="D82" s="809">
        <f>D78+D81</f>
        <v>-2465.9000000000233</v>
      </c>
      <c r="E82" s="809">
        <f>E78+E81</f>
        <v>-246.75</v>
      </c>
      <c r="F82" s="809">
        <f>F78+F81</f>
        <v>-3871.8700000000099</v>
      </c>
      <c r="G82" s="1090">
        <f>D82+E82+F82</f>
        <v>-6584.5200000000332</v>
      </c>
      <c r="H82" s="1345">
        <v>-801.60999999997148</v>
      </c>
      <c r="I82" s="633" t="s">
        <v>321</v>
      </c>
      <c r="J82" s="34"/>
    </row>
    <row r="83" spans="1:10" ht="18" customHeight="1">
      <c r="A83" s="701"/>
      <c r="B83" s="688"/>
      <c r="C83" s="712"/>
      <c r="D83" s="810"/>
      <c r="E83" s="810"/>
      <c r="F83" s="810"/>
      <c r="G83" s="1091"/>
      <c r="H83" s="1346"/>
      <c r="I83" s="695"/>
      <c r="J83" s="34"/>
    </row>
    <row r="84" spans="1:10" ht="18" customHeight="1">
      <c r="A84" s="701"/>
      <c r="B84" s="805"/>
      <c r="C84" s="806" t="s">
        <v>2141</v>
      </c>
      <c r="D84" s="807"/>
      <c r="E84" s="807"/>
      <c r="F84" s="807"/>
      <c r="G84" s="1089"/>
      <c r="H84" s="1347"/>
      <c r="I84" s="695"/>
      <c r="J84" s="34"/>
    </row>
    <row r="85" spans="1:10" ht="18" customHeight="1">
      <c r="A85" s="629" t="s">
        <v>1134</v>
      </c>
      <c r="B85" s="688" t="s">
        <v>2142</v>
      </c>
      <c r="C85" s="712" t="s">
        <v>2143</v>
      </c>
      <c r="D85" s="650"/>
      <c r="E85" s="650"/>
      <c r="F85" s="650">
        <v>4989378.18</v>
      </c>
      <c r="G85" s="1089">
        <f t="shared" ref="G85:G95" si="3">D85+E85+F85</f>
        <v>4989378.18</v>
      </c>
      <c r="H85" s="1348">
        <v>5040423.2300000004</v>
      </c>
      <c r="I85" s="633" t="s">
        <v>1134</v>
      </c>
      <c r="J85" s="34"/>
    </row>
    <row r="86" spans="1:10" ht="18" customHeight="1">
      <c r="A86" s="629" t="s">
        <v>1137</v>
      </c>
      <c r="B86" s="688" t="s">
        <v>2144</v>
      </c>
      <c r="C86" s="712" t="s">
        <v>2145</v>
      </c>
      <c r="D86" s="650">
        <v>317228.21000000002</v>
      </c>
      <c r="E86" s="650">
        <v>110557.63</v>
      </c>
      <c r="F86" s="650">
        <v>3273282.06</v>
      </c>
      <c r="G86" s="1089">
        <f t="shared" si="3"/>
        <v>3701067.9</v>
      </c>
      <c r="H86" s="1348">
        <v>6339159.1499999994</v>
      </c>
      <c r="I86" s="633" t="s">
        <v>1137</v>
      </c>
      <c r="J86" s="34"/>
    </row>
    <row r="87" spans="1:10" ht="18" customHeight="1">
      <c r="A87" s="629" t="s">
        <v>1140</v>
      </c>
      <c r="B87" s="688" t="s">
        <v>2146</v>
      </c>
      <c r="C87" s="712" t="s">
        <v>2147</v>
      </c>
      <c r="D87" s="650">
        <v>190.45</v>
      </c>
      <c r="E87" s="650">
        <v>57.7</v>
      </c>
      <c r="F87" s="650">
        <v>332316.5</v>
      </c>
      <c r="G87" s="1089">
        <f t="shared" si="3"/>
        <v>332564.65000000002</v>
      </c>
      <c r="H87" s="1348">
        <v>321793.15000000002</v>
      </c>
      <c r="I87" s="633" t="s">
        <v>1140</v>
      </c>
      <c r="J87" s="34"/>
    </row>
    <row r="88" spans="1:10" ht="18" customHeight="1">
      <c r="A88" s="629" t="s">
        <v>1143</v>
      </c>
      <c r="B88" s="688" t="s">
        <v>2148</v>
      </c>
      <c r="C88" s="712" t="s">
        <v>2149</v>
      </c>
      <c r="D88" s="650">
        <v>3119753.06</v>
      </c>
      <c r="E88" s="650">
        <v>764288.42</v>
      </c>
      <c r="F88" s="650">
        <v>650367.38</v>
      </c>
      <c r="G88" s="1089">
        <f t="shared" si="3"/>
        <v>4534408.8600000003</v>
      </c>
      <c r="H88" s="1348">
        <v>4831991.3499999996</v>
      </c>
      <c r="I88" s="633" t="s">
        <v>1143</v>
      </c>
      <c r="J88" s="34"/>
    </row>
    <row r="89" spans="1:10" ht="18" customHeight="1">
      <c r="A89" s="629" t="s">
        <v>328</v>
      </c>
      <c r="B89" s="688" t="s">
        <v>676</v>
      </c>
      <c r="C89" s="712" t="s">
        <v>2079</v>
      </c>
      <c r="D89" s="650">
        <v>-556090.54</v>
      </c>
      <c r="E89" s="650">
        <v>-141278.75</v>
      </c>
      <c r="F89" s="650">
        <v>1640440.72</v>
      </c>
      <c r="G89" s="1089">
        <f t="shared" si="3"/>
        <v>943071.42999999993</v>
      </c>
      <c r="H89" s="1348">
        <v>-1251879.73</v>
      </c>
      <c r="I89" s="633" t="s">
        <v>328</v>
      </c>
      <c r="J89" s="34"/>
    </row>
    <row r="90" spans="1:10" ht="18" customHeight="1">
      <c r="A90" s="629" t="s">
        <v>331</v>
      </c>
      <c r="B90" s="688" t="s">
        <v>360</v>
      </c>
      <c r="C90" s="712" t="s">
        <v>2080</v>
      </c>
      <c r="D90" s="1347">
        <f>D88+D89</f>
        <v>2563662.52</v>
      </c>
      <c r="E90" s="1347">
        <f>E88+E89</f>
        <v>623009.67000000004</v>
      </c>
      <c r="F90" s="1347">
        <v>2290808.1</v>
      </c>
      <c r="G90" s="1344">
        <f t="shared" si="3"/>
        <v>5477480.29</v>
      </c>
      <c r="H90" s="1347">
        <v>6083871.0800000001</v>
      </c>
      <c r="I90" s="633" t="s">
        <v>331</v>
      </c>
      <c r="J90" s="34"/>
    </row>
    <row r="91" spans="1:10" ht="18" customHeight="1">
      <c r="A91" s="629" t="s">
        <v>332</v>
      </c>
      <c r="B91" s="688" t="s">
        <v>2150</v>
      </c>
      <c r="C91" s="712" t="s">
        <v>2151</v>
      </c>
      <c r="D91" s="650">
        <v>1605336.43</v>
      </c>
      <c r="E91" s="650">
        <v>552670.68000000005</v>
      </c>
      <c r="F91" s="650">
        <v>207021.85</v>
      </c>
      <c r="G91" s="1089">
        <f t="shared" si="3"/>
        <v>2365028.96</v>
      </c>
      <c r="H91" s="1348">
        <v>2192998.3899999997</v>
      </c>
      <c r="I91" s="633" t="s">
        <v>332</v>
      </c>
      <c r="J91" s="34"/>
    </row>
    <row r="92" spans="1:10" ht="18" customHeight="1">
      <c r="A92" s="629" t="s">
        <v>333</v>
      </c>
      <c r="B92" s="688" t="s">
        <v>360</v>
      </c>
      <c r="C92" s="712" t="s">
        <v>2079</v>
      </c>
      <c r="D92" s="650">
        <v>-1480010.52</v>
      </c>
      <c r="E92" s="650">
        <v>-524245.77</v>
      </c>
      <c r="F92" s="650">
        <v>577783.24</v>
      </c>
      <c r="G92" s="1089">
        <f t="shared" si="3"/>
        <v>-1426473.05</v>
      </c>
      <c r="H92" s="1348">
        <v>1713434.61</v>
      </c>
      <c r="I92" s="633" t="s">
        <v>333</v>
      </c>
      <c r="J92" s="34"/>
    </row>
    <row r="93" spans="1:10" ht="18" customHeight="1">
      <c r="A93" s="629" t="s">
        <v>1151</v>
      </c>
      <c r="B93" s="688" t="s">
        <v>676</v>
      </c>
      <c r="C93" s="712" t="s">
        <v>2080</v>
      </c>
      <c r="D93" s="807">
        <f>D91+D92</f>
        <v>125325.90999999992</v>
      </c>
      <c r="E93" s="807">
        <f>E91+E92</f>
        <v>28424.910000000033</v>
      </c>
      <c r="F93" s="807">
        <f>F91+F92</f>
        <v>784805.09</v>
      </c>
      <c r="G93" s="1089">
        <f t="shared" si="3"/>
        <v>938555.90999999992</v>
      </c>
      <c r="H93" s="1347">
        <v>479563.77999999985</v>
      </c>
      <c r="I93" s="633" t="s">
        <v>1151</v>
      </c>
      <c r="J93" s="34"/>
    </row>
    <row r="94" spans="1:10" ht="18" customHeight="1">
      <c r="A94" s="629" t="s">
        <v>1154</v>
      </c>
      <c r="B94" s="688" t="s">
        <v>2152</v>
      </c>
      <c r="C94" s="808" t="s">
        <v>2153</v>
      </c>
      <c r="D94" s="810">
        <f>SUM(D85+D86+D87)+D90+D93</f>
        <v>3006407.09</v>
      </c>
      <c r="E94" s="810">
        <f>SUM(E85+E86+E87)+E90+E93</f>
        <v>762049.91</v>
      </c>
      <c r="F94" s="810">
        <f>SUM(F85+F86+F87)+F90+F93</f>
        <v>11670589.93</v>
      </c>
      <c r="G94" s="1090">
        <f t="shared" si="3"/>
        <v>15439046.93</v>
      </c>
      <c r="H94" s="1346">
        <v>18264810.390000001</v>
      </c>
      <c r="I94" s="633" t="s">
        <v>1154</v>
      </c>
      <c r="J94" s="34"/>
    </row>
    <row r="95" spans="1:10" ht="18" customHeight="1">
      <c r="A95" s="629" t="s">
        <v>1157</v>
      </c>
      <c r="B95" s="688" t="s">
        <v>2154</v>
      </c>
      <c r="C95" s="808" t="s">
        <v>2155</v>
      </c>
      <c r="D95" s="822" t="s">
        <v>360</v>
      </c>
      <c r="E95" s="822" t="s">
        <v>360</v>
      </c>
      <c r="F95" s="822">
        <v>3604807.41</v>
      </c>
      <c r="G95" s="1090">
        <f t="shared" si="3"/>
        <v>3604807.41</v>
      </c>
      <c r="H95" s="1358">
        <v>3695942.97</v>
      </c>
      <c r="I95" s="633" t="s">
        <v>1157</v>
      </c>
      <c r="J95" s="34"/>
    </row>
    <row r="96" spans="1:10" ht="18" customHeight="1">
      <c r="A96" s="701"/>
      <c r="B96" s="688"/>
      <c r="C96" s="712"/>
      <c r="D96" s="810"/>
      <c r="E96" s="810"/>
      <c r="F96" s="823"/>
      <c r="G96" s="1091"/>
      <c r="H96" s="1359"/>
      <c r="I96" s="695"/>
      <c r="J96" s="34"/>
    </row>
    <row r="97" spans="1:10" ht="18" customHeight="1">
      <c r="A97" s="701"/>
      <c r="B97" s="805"/>
      <c r="C97" s="806" t="s">
        <v>2156</v>
      </c>
      <c r="D97" s="807" t="s">
        <v>360</v>
      </c>
      <c r="E97" s="807" t="s">
        <v>360</v>
      </c>
      <c r="F97" s="807" t="s">
        <v>360</v>
      </c>
      <c r="G97" s="1089" t="s">
        <v>360</v>
      </c>
      <c r="H97" s="1347" t="s">
        <v>360</v>
      </c>
      <c r="I97" s="695"/>
      <c r="J97" s="34"/>
    </row>
    <row r="98" spans="1:10" ht="18" customHeight="1">
      <c r="A98" s="629" t="s">
        <v>237</v>
      </c>
      <c r="B98" s="688" t="s">
        <v>2157</v>
      </c>
      <c r="C98" s="712" t="s">
        <v>2158</v>
      </c>
      <c r="D98" s="1018"/>
      <c r="E98" s="1018"/>
      <c r="F98" s="650">
        <v>38844730.890000001</v>
      </c>
      <c r="G98" s="1089">
        <f>F98</f>
        <v>38844730.890000001</v>
      </c>
      <c r="H98" s="1348">
        <v>47026405.549999997</v>
      </c>
      <c r="I98" s="633" t="s">
        <v>237</v>
      </c>
      <c r="J98" s="34"/>
    </row>
    <row r="99" spans="1:10" ht="18" customHeight="1">
      <c r="A99" s="629" t="s">
        <v>240</v>
      </c>
      <c r="B99" s="688" t="s">
        <v>2159</v>
      </c>
      <c r="C99" s="712" t="s">
        <v>2160</v>
      </c>
      <c r="D99" s="1018"/>
      <c r="E99" s="1018"/>
      <c r="F99" s="650"/>
      <c r="G99" s="1089">
        <f>F99</f>
        <v>0</v>
      </c>
      <c r="H99" s="1348">
        <v>0</v>
      </c>
      <c r="I99" s="633" t="s">
        <v>240</v>
      </c>
      <c r="J99" s="34"/>
    </row>
    <row r="100" spans="1:10" ht="18" customHeight="1">
      <c r="A100" s="629" t="s">
        <v>243</v>
      </c>
      <c r="B100" s="688" t="s">
        <v>2161</v>
      </c>
      <c r="C100" s="712" t="s">
        <v>2162</v>
      </c>
      <c r="D100" s="1018"/>
      <c r="E100" s="1018"/>
      <c r="F100" s="650"/>
      <c r="G100" s="1089">
        <f>F100</f>
        <v>0</v>
      </c>
      <c r="H100" s="1348">
        <v>0</v>
      </c>
      <c r="I100" s="633" t="s">
        <v>243</v>
      </c>
      <c r="J100" s="34"/>
    </row>
    <row r="101" spans="1:10" ht="18" customHeight="1">
      <c r="A101" s="629" t="s">
        <v>250</v>
      </c>
      <c r="B101" s="688" t="s">
        <v>2163</v>
      </c>
      <c r="C101" s="712" t="s">
        <v>2164</v>
      </c>
      <c r="D101" s="1018"/>
      <c r="E101" s="1018"/>
      <c r="F101" s="650"/>
      <c r="G101" s="1089">
        <f>F101</f>
        <v>0</v>
      </c>
      <c r="H101" s="1348">
        <v>0</v>
      </c>
      <c r="I101" s="633" t="s">
        <v>250</v>
      </c>
      <c r="J101" s="34"/>
    </row>
    <row r="102" spans="1:10" ht="18" customHeight="1">
      <c r="A102" s="629" t="s">
        <v>254</v>
      </c>
      <c r="B102" s="688" t="s">
        <v>2165</v>
      </c>
      <c r="C102" s="712" t="s">
        <v>2166</v>
      </c>
      <c r="D102" s="1018"/>
      <c r="E102" s="1018"/>
      <c r="F102" s="650"/>
      <c r="G102" s="1089">
        <f>F102</f>
        <v>0</v>
      </c>
      <c r="H102" s="1348">
        <v>0</v>
      </c>
      <c r="I102" s="633" t="s">
        <v>254</v>
      </c>
      <c r="J102" s="34"/>
    </row>
    <row r="103" spans="1:10" ht="18" customHeight="1">
      <c r="A103" s="629" t="s">
        <v>256</v>
      </c>
      <c r="B103" s="688" t="s">
        <v>2167</v>
      </c>
      <c r="C103" s="808" t="s">
        <v>2156</v>
      </c>
      <c r="D103" s="1019"/>
      <c r="E103" s="1019"/>
      <c r="F103" s="810">
        <f>SUM(F98:F102)</f>
        <v>38844730.890000001</v>
      </c>
      <c r="G103" s="1091">
        <f>SUM(G98:G102)</f>
        <v>38844730.890000001</v>
      </c>
      <c r="H103" s="1346">
        <v>47026405.549999997</v>
      </c>
      <c r="I103" s="633" t="s">
        <v>256</v>
      </c>
      <c r="J103" s="34"/>
    </row>
    <row r="104" spans="1:10" ht="18" customHeight="1" thickBot="1">
      <c r="A104" s="713" t="s">
        <v>2117</v>
      </c>
      <c r="B104" s="767" t="s">
        <v>360</v>
      </c>
      <c r="C104" s="762" t="s">
        <v>2168</v>
      </c>
      <c r="D104" s="818">
        <f>D82+D94+D95</f>
        <v>3003941.19</v>
      </c>
      <c r="E104" s="818">
        <f>E82+E94+E95</f>
        <v>761803.16</v>
      </c>
      <c r="F104" s="818">
        <f>F82+F94+F95+F103</f>
        <v>54116256.359999999</v>
      </c>
      <c r="G104" s="715">
        <f>G82+G94+G95+G103</f>
        <v>57882000.710000001</v>
      </c>
      <c r="H104" s="1360">
        <v>68986357.299999997</v>
      </c>
      <c r="I104" s="819" t="s">
        <v>2117</v>
      </c>
      <c r="J104" s="34"/>
    </row>
    <row r="105" spans="1:10" ht="18" customHeight="1">
      <c r="A105" s="688" t="s">
        <v>2169</v>
      </c>
      <c r="B105" s="688"/>
      <c r="C105" s="688"/>
      <c r="D105" s="824"/>
      <c r="E105" s="824"/>
      <c r="F105" s="824"/>
      <c r="G105" s="871"/>
      <c r="H105" s="1352"/>
      <c r="I105" s="688"/>
      <c r="J105" s="34"/>
    </row>
    <row r="106" spans="1:10" ht="18" customHeight="1">
      <c r="A106" s="693">
        <v>68</v>
      </c>
      <c r="B106" s="693"/>
      <c r="C106" s="693"/>
      <c r="D106" s="825"/>
      <c r="E106" s="825"/>
      <c r="F106" s="825"/>
      <c r="G106" s="1092"/>
      <c r="H106" s="1353"/>
      <c r="I106" s="693"/>
      <c r="J106" s="34"/>
    </row>
    <row r="107" spans="1:10" ht="18" customHeight="1" thickBot="1">
      <c r="A107" s="1475" t="str">
        <f>'Data Sheet'!A56</f>
        <v>Annual Report of Frontier Telephone of Rochester, Inc.                                                                                                       For the period ending December 31, 2015</v>
      </c>
      <c r="B107" s="688"/>
      <c r="C107" s="688"/>
      <c r="D107" s="688"/>
      <c r="E107" s="688"/>
      <c r="F107" s="688"/>
      <c r="G107" s="871"/>
      <c r="H107" s="1354"/>
      <c r="I107" s="688"/>
      <c r="J107" s="34"/>
    </row>
    <row r="108" spans="1:10" ht="18" customHeight="1">
      <c r="A108" s="689"/>
      <c r="B108" s="691"/>
      <c r="C108" s="691"/>
      <c r="D108" s="691"/>
      <c r="E108" s="691"/>
      <c r="F108" s="691"/>
      <c r="G108" s="1093"/>
      <c r="H108" s="1355"/>
      <c r="I108" s="692"/>
      <c r="J108" s="34"/>
    </row>
    <row r="109" spans="1:10" ht="18" customHeight="1">
      <c r="A109" s="497" t="s">
        <v>2118</v>
      </c>
      <c r="B109" s="693"/>
      <c r="C109" s="693"/>
      <c r="D109" s="693"/>
      <c r="E109" s="693"/>
      <c r="F109" s="693"/>
      <c r="G109" s="1092"/>
      <c r="H109" s="1353"/>
      <c r="I109" s="694"/>
      <c r="J109" s="34"/>
    </row>
    <row r="110" spans="1:10" ht="18" customHeight="1">
      <c r="A110" s="772"/>
      <c r="B110" s="750"/>
      <c r="C110" s="750"/>
      <c r="D110" s="750"/>
      <c r="E110" s="750"/>
      <c r="F110" s="693"/>
      <c r="G110" s="1092"/>
      <c r="H110" s="1353"/>
      <c r="I110" s="694"/>
      <c r="J110" s="34"/>
    </row>
    <row r="111" spans="1:10" ht="18" customHeight="1">
      <c r="A111" s="701"/>
      <c r="B111" s="688"/>
      <c r="C111" s="712"/>
      <c r="D111" s="712"/>
      <c r="E111" s="712"/>
      <c r="F111" s="697"/>
      <c r="G111" s="1094" t="s">
        <v>1977</v>
      </c>
      <c r="H111" s="1356" t="s">
        <v>1977</v>
      </c>
      <c r="I111" s="708"/>
      <c r="J111" s="34"/>
    </row>
    <row r="112" spans="1:10" ht="18" customHeight="1">
      <c r="A112" s="629" t="s">
        <v>489</v>
      </c>
      <c r="B112" s="688"/>
      <c r="C112" s="630" t="s">
        <v>439</v>
      </c>
      <c r="D112" s="630" t="s">
        <v>2068</v>
      </c>
      <c r="E112" s="630" t="s">
        <v>2069</v>
      </c>
      <c r="F112" s="630" t="s">
        <v>2070</v>
      </c>
      <c r="G112" s="1095" t="s">
        <v>500</v>
      </c>
      <c r="H112" s="1357" t="s">
        <v>500</v>
      </c>
      <c r="I112" s="633" t="s">
        <v>489</v>
      </c>
      <c r="J112" s="34"/>
    </row>
    <row r="113" spans="1:10" ht="18" customHeight="1">
      <c r="A113" s="629" t="s">
        <v>501</v>
      </c>
      <c r="B113" s="688"/>
      <c r="C113" s="630" t="s">
        <v>226</v>
      </c>
      <c r="D113" s="630" t="s">
        <v>2071</v>
      </c>
      <c r="E113" s="630" t="s">
        <v>2072</v>
      </c>
      <c r="F113" s="630" t="s">
        <v>2119</v>
      </c>
      <c r="G113" s="1095" t="s">
        <v>2074</v>
      </c>
      <c r="H113" s="1357" t="s">
        <v>2074</v>
      </c>
      <c r="I113" s="633" t="s">
        <v>501</v>
      </c>
      <c r="J113" s="34"/>
    </row>
    <row r="114" spans="1:10" ht="18" customHeight="1">
      <c r="A114" s="702"/>
      <c r="B114" s="750"/>
      <c r="C114" s="703"/>
      <c r="D114" s="703"/>
      <c r="E114" s="703"/>
      <c r="F114" s="712"/>
      <c r="G114" s="1089"/>
      <c r="H114" s="1347"/>
      <c r="I114" s="695"/>
      <c r="J114" s="34"/>
    </row>
    <row r="115" spans="1:10" ht="18" customHeight="1">
      <c r="A115" s="701"/>
      <c r="B115" s="688"/>
      <c r="C115" s="821" t="s">
        <v>2045</v>
      </c>
      <c r="D115" s="712"/>
      <c r="E115" s="712"/>
      <c r="F115" s="697" t="s">
        <v>747</v>
      </c>
      <c r="G115" s="1091" t="s">
        <v>747</v>
      </c>
      <c r="H115" s="1346" t="s">
        <v>747</v>
      </c>
      <c r="I115" s="708"/>
      <c r="J115" s="34"/>
    </row>
    <row r="116" spans="1:10" ht="18" customHeight="1">
      <c r="A116" s="701"/>
      <c r="B116" s="805"/>
      <c r="C116" s="806" t="s">
        <v>680</v>
      </c>
      <c r="D116" s="712"/>
      <c r="E116" s="712"/>
      <c r="F116" s="712"/>
      <c r="G116" s="1089"/>
      <c r="H116" s="1347"/>
      <c r="I116" s="695"/>
      <c r="J116" s="34"/>
    </row>
    <row r="117" spans="1:10" ht="18" customHeight="1">
      <c r="A117" s="629" t="s">
        <v>2170</v>
      </c>
      <c r="B117" s="688" t="s">
        <v>2171</v>
      </c>
      <c r="C117" s="712" t="s">
        <v>2172</v>
      </c>
      <c r="D117" s="650"/>
      <c r="E117" s="650"/>
      <c r="F117" s="650">
        <v>858248.48</v>
      </c>
      <c r="G117" s="1089">
        <f>D117+E117+F117</f>
        <v>858248.48</v>
      </c>
      <c r="H117" s="1348">
        <v>1624315.94</v>
      </c>
      <c r="I117" s="633" t="s">
        <v>2170</v>
      </c>
      <c r="J117" s="34"/>
    </row>
    <row r="118" spans="1:10" ht="18" customHeight="1">
      <c r="A118" s="629" t="s">
        <v>2173</v>
      </c>
      <c r="B118" s="688" t="s">
        <v>2174</v>
      </c>
      <c r="C118" s="712" t="s">
        <v>2175</v>
      </c>
      <c r="D118" s="650">
        <v>1363564.16</v>
      </c>
      <c r="E118" s="650">
        <v>321900</v>
      </c>
      <c r="F118" s="650">
        <v>5790225.2199999997</v>
      </c>
      <c r="G118" s="1089">
        <f>D118+E118+F118</f>
        <v>7475689.3799999999</v>
      </c>
      <c r="H118" s="1348">
        <v>5298506.3600000003</v>
      </c>
      <c r="I118" s="633" t="s">
        <v>2173</v>
      </c>
      <c r="J118" s="34"/>
    </row>
    <row r="119" spans="1:10" ht="18" customHeight="1">
      <c r="A119" s="629" t="s">
        <v>2176</v>
      </c>
      <c r="B119" s="688" t="s">
        <v>2177</v>
      </c>
      <c r="C119" s="712" t="s">
        <v>2178</v>
      </c>
      <c r="D119" s="650">
        <v>0</v>
      </c>
      <c r="E119" s="650">
        <v>0</v>
      </c>
      <c r="F119" s="650">
        <v>1727004.1</v>
      </c>
      <c r="G119" s="1089">
        <f>D119+E119+F119</f>
        <v>1727004.1</v>
      </c>
      <c r="H119" s="1348">
        <v>2172263.5099999998</v>
      </c>
      <c r="I119" s="633" t="s">
        <v>2176</v>
      </c>
      <c r="J119" s="34"/>
    </row>
    <row r="120" spans="1:10" ht="18" customHeight="1">
      <c r="A120" s="629" t="s">
        <v>2179</v>
      </c>
      <c r="B120" s="688" t="s">
        <v>2180</v>
      </c>
      <c r="C120" s="808" t="s">
        <v>680</v>
      </c>
      <c r="D120" s="826">
        <f>SUM(D117:D119)</f>
        <v>1363564.16</v>
      </c>
      <c r="E120" s="809">
        <f>SUM(E117:E119)</f>
        <v>321900</v>
      </c>
      <c r="F120" s="826">
        <f>SUM(F117:F119)</f>
        <v>8375477.7999999989</v>
      </c>
      <c r="G120" s="1090">
        <f>SUM(G117:G119)</f>
        <v>10060941.959999999</v>
      </c>
      <c r="H120" s="1345">
        <v>9095085.8100000005</v>
      </c>
      <c r="I120" s="633" t="s">
        <v>2179</v>
      </c>
      <c r="J120" s="34"/>
    </row>
    <row r="121" spans="1:10" ht="18" customHeight="1">
      <c r="A121" s="701"/>
      <c r="B121" s="688"/>
      <c r="C121" s="712"/>
      <c r="D121" s="827"/>
      <c r="E121" s="810"/>
      <c r="F121" s="827"/>
      <c r="G121" s="1091"/>
      <c r="H121" s="1346"/>
      <c r="I121" s="695"/>
      <c r="J121" s="34"/>
    </row>
    <row r="122" spans="1:10" ht="18" customHeight="1">
      <c r="A122" s="701" t="s">
        <v>360</v>
      </c>
      <c r="B122" s="805"/>
      <c r="C122" s="806" t="s">
        <v>2181</v>
      </c>
      <c r="D122" s="807"/>
      <c r="E122" s="807"/>
      <c r="F122" s="807"/>
      <c r="G122" s="1089"/>
      <c r="H122" s="1347"/>
      <c r="I122" s="695" t="s">
        <v>360</v>
      </c>
      <c r="J122" s="34"/>
    </row>
    <row r="123" spans="1:10" ht="18" customHeight="1">
      <c r="A123" s="629" t="s">
        <v>1034</v>
      </c>
      <c r="B123" s="688" t="s">
        <v>2182</v>
      </c>
      <c r="C123" s="712" t="s">
        <v>2183</v>
      </c>
      <c r="D123" s="650"/>
      <c r="E123" s="650"/>
      <c r="F123" s="650">
        <v>363812.17</v>
      </c>
      <c r="G123" s="1089">
        <f t="shared" ref="G123:G129" si="4">D123+E123+F123</f>
        <v>363812.17</v>
      </c>
      <c r="H123" s="1348">
        <v>463834.32</v>
      </c>
      <c r="I123" s="633" t="s">
        <v>1034</v>
      </c>
      <c r="J123" s="34"/>
    </row>
    <row r="124" spans="1:10" ht="18" customHeight="1">
      <c r="A124" s="629" t="s">
        <v>1087</v>
      </c>
      <c r="B124" s="688" t="s">
        <v>2184</v>
      </c>
      <c r="C124" s="712" t="s">
        <v>2185</v>
      </c>
      <c r="D124" s="650"/>
      <c r="E124" s="650"/>
      <c r="F124" s="650">
        <v>1932.45</v>
      </c>
      <c r="G124" s="1089">
        <f t="shared" si="4"/>
        <v>1932.45</v>
      </c>
      <c r="H124" s="1348">
        <v>21527.37</v>
      </c>
      <c r="I124" s="633" t="s">
        <v>1087</v>
      </c>
      <c r="J124" s="34"/>
    </row>
    <row r="125" spans="1:10" ht="18" customHeight="1">
      <c r="A125" s="629" t="s">
        <v>2186</v>
      </c>
      <c r="B125" s="688" t="s">
        <v>2187</v>
      </c>
      <c r="C125" s="712" t="s">
        <v>2188</v>
      </c>
      <c r="D125" s="650"/>
      <c r="E125" s="650"/>
      <c r="F125" s="650">
        <v>9934906.2200000007</v>
      </c>
      <c r="G125" s="1089">
        <f t="shared" si="4"/>
        <v>9934906.2200000007</v>
      </c>
      <c r="H125" s="1348">
        <v>11384327.220000001</v>
      </c>
      <c r="I125" s="633" t="s">
        <v>2186</v>
      </c>
      <c r="J125" s="34"/>
    </row>
    <row r="126" spans="1:10" ht="18" customHeight="1">
      <c r="A126" s="629" t="s">
        <v>2189</v>
      </c>
      <c r="B126" s="688" t="s">
        <v>2190</v>
      </c>
      <c r="C126" s="712" t="s">
        <v>2191</v>
      </c>
      <c r="D126" s="650">
        <v>122485.75999999999</v>
      </c>
      <c r="E126" s="650">
        <v>33221.75</v>
      </c>
      <c r="F126" s="650">
        <v>10987115.390000001</v>
      </c>
      <c r="G126" s="1089">
        <f t="shared" si="4"/>
        <v>11142822.9</v>
      </c>
      <c r="H126" s="1348">
        <v>13073082.24</v>
      </c>
      <c r="I126" s="633" t="s">
        <v>2189</v>
      </c>
      <c r="J126" s="34"/>
    </row>
    <row r="127" spans="1:10" ht="18" customHeight="1">
      <c r="A127" s="629" t="s">
        <v>2192</v>
      </c>
      <c r="B127" s="688" t="s">
        <v>2193</v>
      </c>
      <c r="C127" s="712" t="s">
        <v>2194</v>
      </c>
      <c r="D127" s="650"/>
      <c r="E127" s="650"/>
      <c r="F127" s="650"/>
      <c r="G127" s="1089">
        <f t="shared" si="4"/>
        <v>0</v>
      </c>
      <c r="H127" s="1348">
        <v>0</v>
      </c>
      <c r="I127" s="633" t="s">
        <v>2192</v>
      </c>
      <c r="J127" s="34"/>
    </row>
    <row r="128" spans="1:10" ht="18" customHeight="1">
      <c r="A128" s="629" t="s">
        <v>1080</v>
      </c>
      <c r="B128" s="688" t="s">
        <v>2195</v>
      </c>
      <c r="C128" s="712" t="s">
        <v>2196</v>
      </c>
      <c r="D128" s="650">
        <v>163308.04</v>
      </c>
      <c r="E128" s="650">
        <v>56671.62</v>
      </c>
      <c r="F128" s="650">
        <v>21340.49</v>
      </c>
      <c r="G128" s="1089">
        <f t="shared" si="4"/>
        <v>241320.15</v>
      </c>
      <c r="H128" s="1348">
        <v>250271.91</v>
      </c>
      <c r="I128" s="633" t="s">
        <v>1080</v>
      </c>
      <c r="J128" s="34"/>
    </row>
    <row r="129" spans="1:10" ht="18" customHeight="1">
      <c r="A129" s="629" t="s">
        <v>1106</v>
      </c>
      <c r="B129" s="688" t="s">
        <v>2197</v>
      </c>
      <c r="C129" s="808" t="s">
        <v>2181</v>
      </c>
      <c r="D129" s="809">
        <f>SUM(D123:D128)</f>
        <v>285793.8</v>
      </c>
      <c r="E129" s="809">
        <f>SUM(E123:E128)</f>
        <v>89893.37</v>
      </c>
      <c r="F129" s="809">
        <f>SUM(F123:F128)</f>
        <v>21309106.719999999</v>
      </c>
      <c r="G129" s="1090">
        <f t="shared" si="4"/>
        <v>21684793.890000001</v>
      </c>
      <c r="H129" s="1345">
        <v>25193043.060000002</v>
      </c>
      <c r="I129" s="633" t="s">
        <v>1106</v>
      </c>
      <c r="J129" s="34"/>
    </row>
    <row r="130" spans="1:10" ht="18" customHeight="1">
      <c r="A130" s="629" t="s">
        <v>1077</v>
      </c>
      <c r="B130" s="688" t="s">
        <v>360</v>
      </c>
      <c r="C130" s="630" t="s">
        <v>2198</v>
      </c>
      <c r="D130" s="826">
        <f>D120+D129</f>
        <v>1649357.96</v>
      </c>
      <c r="E130" s="809">
        <f>E120+E129</f>
        <v>411793.37</v>
      </c>
      <c r="F130" s="826">
        <f>F120+F129</f>
        <v>29684584.519999996</v>
      </c>
      <c r="G130" s="1090">
        <f>G120+G129</f>
        <v>31745735.850000001</v>
      </c>
      <c r="H130" s="1345">
        <v>34288128.870000005</v>
      </c>
      <c r="I130" s="633" t="s">
        <v>1077</v>
      </c>
      <c r="J130" s="34"/>
    </row>
    <row r="131" spans="1:10" ht="18" customHeight="1">
      <c r="A131" s="701"/>
      <c r="B131" s="688"/>
      <c r="C131" s="712"/>
      <c r="D131" s="827"/>
      <c r="E131" s="810"/>
      <c r="F131" s="827"/>
      <c r="G131" s="1091"/>
      <c r="H131" s="1346"/>
      <c r="I131" s="695"/>
      <c r="J131" s="34"/>
    </row>
    <row r="132" spans="1:10" ht="18" customHeight="1">
      <c r="A132" s="701" t="s">
        <v>360</v>
      </c>
      <c r="B132" s="688" t="s">
        <v>676</v>
      </c>
      <c r="C132" s="821" t="s">
        <v>2199</v>
      </c>
      <c r="D132" s="807"/>
      <c r="E132" s="807"/>
      <c r="F132" s="807"/>
      <c r="G132" s="1089"/>
      <c r="H132" s="1347"/>
      <c r="I132" s="695" t="s">
        <v>360</v>
      </c>
      <c r="J132" s="34"/>
    </row>
    <row r="133" spans="1:10" ht="18" customHeight="1">
      <c r="A133" s="701"/>
      <c r="B133" s="688"/>
      <c r="C133" s="806" t="s">
        <v>2200</v>
      </c>
      <c r="D133" s="807"/>
      <c r="E133" s="807"/>
      <c r="F133" s="807"/>
      <c r="G133" s="1089"/>
      <c r="H133" s="1347"/>
      <c r="I133" s="695"/>
      <c r="J133" s="34"/>
    </row>
    <row r="134" spans="1:10" ht="18" customHeight="1">
      <c r="A134" s="629" t="s">
        <v>1113</v>
      </c>
      <c r="B134" s="688" t="s">
        <v>2201</v>
      </c>
      <c r="C134" s="712" t="s">
        <v>2202</v>
      </c>
      <c r="D134" s="650"/>
      <c r="E134" s="650"/>
      <c r="F134" s="650">
        <v>3127244.59</v>
      </c>
      <c r="G134" s="1089">
        <f>D134+E134+F134</f>
        <v>3127244.59</v>
      </c>
      <c r="H134" s="1348">
        <v>2550564.9300000002</v>
      </c>
      <c r="I134" s="633" t="s">
        <v>1113</v>
      </c>
      <c r="J134" s="34"/>
    </row>
    <row r="135" spans="1:10" ht="18" customHeight="1">
      <c r="A135" s="629" t="s">
        <v>2203</v>
      </c>
      <c r="B135" s="688" t="s">
        <v>2204</v>
      </c>
      <c r="C135" s="712" t="s">
        <v>2205</v>
      </c>
      <c r="D135" s="650"/>
      <c r="E135" s="650"/>
      <c r="F135" s="650">
        <v>41861.949999999997</v>
      </c>
      <c r="G135" s="1089">
        <f>D135+E135+F135</f>
        <v>41861.949999999997</v>
      </c>
      <c r="H135" s="1348">
        <v>135596.32999999999</v>
      </c>
      <c r="I135" s="633" t="s">
        <v>2203</v>
      </c>
      <c r="J135" s="34"/>
    </row>
    <row r="136" spans="1:10" ht="18" customHeight="1">
      <c r="A136" s="629" t="s">
        <v>2206</v>
      </c>
      <c r="B136" s="688" t="s">
        <v>2207</v>
      </c>
      <c r="C136" s="808" t="s">
        <v>2200</v>
      </c>
      <c r="D136" s="826">
        <f>D134+D135</f>
        <v>0</v>
      </c>
      <c r="E136" s="809">
        <f>E134+E135</f>
        <v>0</v>
      </c>
      <c r="F136" s="826">
        <f>F134+F135</f>
        <v>3169106.54</v>
      </c>
      <c r="G136" s="1090">
        <f>D136+E136+F136</f>
        <v>3169106.54</v>
      </c>
      <c r="H136" s="1361">
        <v>2686161.2600000002</v>
      </c>
      <c r="I136" s="633" t="s">
        <v>2206</v>
      </c>
      <c r="J136" s="34"/>
    </row>
    <row r="137" spans="1:10" ht="18" customHeight="1">
      <c r="A137" s="701"/>
      <c r="B137" s="688"/>
      <c r="C137" s="712"/>
      <c r="D137" s="827"/>
      <c r="E137" s="810"/>
      <c r="F137" s="827"/>
      <c r="G137" s="1091"/>
      <c r="H137" s="1362"/>
      <c r="I137" s="695"/>
      <c r="J137" s="34"/>
    </row>
    <row r="138" spans="1:10" ht="18" customHeight="1">
      <c r="A138" s="701" t="s">
        <v>360</v>
      </c>
      <c r="B138" s="688"/>
      <c r="C138" s="806" t="s">
        <v>2208</v>
      </c>
      <c r="D138" s="807"/>
      <c r="E138" s="807"/>
      <c r="F138" s="807"/>
      <c r="G138" s="1089"/>
      <c r="H138" s="1347"/>
      <c r="I138" s="695" t="s">
        <v>360</v>
      </c>
      <c r="J138" s="34"/>
    </row>
    <row r="139" spans="1:10" ht="18" customHeight="1">
      <c r="A139" s="629" t="s">
        <v>2209</v>
      </c>
      <c r="B139" s="688" t="s">
        <v>2210</v>
      </c>
      <c r="C139" s="712" t="s">
        <v>2211</v>
      </c>
      <c r="D139" s="650"/>
      <c r="E139" s="650"/>
      <c r="F139" s="650">
        <v>1812967.41</v>
      </c>
      <c r="G139" s="1089">
        <f t="shared" ref="G139:G147" si="5">D139+E139+F139</f>
        <v>1812967.41</v>
      </c>
      <c r="H139" s="1348">
        <v>1818696.87</v>
      </c>
      <c r="I139" s="633" t="s">
        <v>2209</v>
      </c>
      <c r="J139" s="34"/>
    </row>
    <row r="140" spans="1:10" ht="18" customHeight="1">
      <c r="A140" s="629" t="s">
        <v>2212</v>
      </c>
      <c r="B140" s="688" t="s">
        <v>2213</v>
      </c>
      <c r="C140" s="712" t="s">
        <v>2214</v>
      </c>
      <c r="D140" s="650"/>
      <c r="E140" s="650"/>
      <c r="F140" s="650">
        <v>1379800.12</v>
      </c>
      <c r="G140" s="1089">
        <f t="shared" si="5"/>
        <v>1379800.12</v>
      </c>
      <c r="H140" s="1348">
        <v>1603130.94</v>
      </c>
      <c r="I140" s="633" t="s">
        <v>2212</v>
      </c>
      <c r="J140" s="34"/>
    </row>
    <row r="141" spans="1:10" ht="18" customHeight="1">
      <c r="A141" s="629" t="s">
        <v>2215</v>
      </c>
      <c r="B141" s="688" t="s">
        <v>2216</v>
      </c>
      <c r="C141" s="712" t="s">
        <v>2217</v>
      </c>
      <c r="D141" s="650">
        <v>205554.18</v>
      </c>
      <c r="E141" s="650">
        <v>67989.8</v>
      </c>
      <c r="F141" s="650">
        <v>1142133.99</v>
      </c>
      <c r="G141" s="1089">
        <f t="shared" si="5"/>
        <v>1415677.97</v>
      </c>
      <c r="H141" s="1348">
        <v>1050913.0900000001</v>
      </c>
      <c r="I141" s="633" t="s">
        <v>2215</v>
      </c>
      <c r="J141" s="34"/>
    </row>
    <row r="142" spans="1:10" ht="18" customHeight="1">
      <c r="A142" s="629" t="s">
        <v>2218</v>
      </c>
      <c r="B142" s="688" t="s">
        <v>2219</v>
      </c>
      <c r="C142" s="712" t="s">
        <v>2220</v>
      </c>
      <c r="D142" s="650"/>
      <c r="E142" s="650"/>
      <c r="F142" s="650">
        <v>8750822.7400000002</v>
      </c>
      <c r="G142" s="1089">
        <f t="shared" si="5"/>
        <v>8750822.7400000002</v>
      </c>
      <c r="H142" s="1348">
        <v>7228225.5700000003</v>
      </c>
      <c r="I142" s="633" t="s">
        <v>2218</v>
      </c>
      <c r="J142" s="34"/>
    </row>
    <row r="143" spans="1:10" ht="18" customHeight="1">
      <c r="A143" s="629" t="s">
        <v>2221</v>
      </c>
      <c r="B143" s="688" t="s">
        <v>2222</v>
      </c>
      <c r="C143" s="712" t="s">
        <v>2223</v>
      </c>
      <c r="D143" s="650"/>
      <c r="E143" s="650"/>
      <c r="F143" s="650">
        <v>1282560.69</v>
      </c>
      <c r="G143" s="1089">
        <f t="shared" si="5"/>
        <v>1282560.69</v>
      </c>
      <c r="H143" s="1348">
        <v>1257879.17</v>
      </c>
      <c r="I143" s="633" t="s">
        <v>2221</v>
      </c>
      <c r="J143" s="34"/>
    </row>
    <row r="144" spans="1:10" ht="18" customHeight="1">
      <c r="A144" s="629" t="s">
        <v>2224</v>
      </c>
      <c r="B144" s="688" t="s">
        <v>2225</v>
      </c>
      <c r="C144" s="712" t="s">
        <v>2226</v>
      </c>
      <c r="D144" s="650"/>
      <c r="E144" s="650"/>
      <c r="F144" s="650">
        <v>89420.76</v>
      </c>
      <c r="G144" s="1089">
        <f t="shared" si="5"/>
        <v>89420.76</v>
      </c>
      <c r="H144" s="1348">
        <v>103840.38</v>
      </c>
      <c r="I144" s="633" t="s">
        <v>2224</v>
      </c>
      <c r="J144" s="34"/>
    </row>
    <row r="145" spans="1:10" ht="18" customHeight="1">
      <c r="A145" s="629" t="s">
        <v>2227</v>
      </c>
      <c r="B145" s="688" t="s">
        <v>2228</v>
      </c>
      <c r="C145" s="712" t="s">
        <v>2229</v>
      </c>
      <c r="D145" s="650"/>
      <c r="E145" s="650"/>
      <c r="F145" s="650"/>
      <c r="G145" s="1089">
        <f t="shared" si="5"/>
        <v>0</v>
      </c>
      <c r="H145" s="1348">
        <v>0</v>
      </c>
      <c r="I145" s="633" t="s">
        <v>2227</v>
      </c>
      <c r="J145" s="34"/>
    </row>
    <row r="146" spans="1:10" ht="18" customHeight="1">
      <c r="A146" s="629" t="s">
        <v>2230</v>
      </c>
      <c r="B146" s="688" t="s">
        <v>2231</v>
      </c>
      <c r="C146" s="712" t="s">
        <v>2232</v>
      </c>
      <c r="D146" s="650">
        <v>224273.9</v>
      </c>
      <c r="E146" s="650">
        <v>95011.66</v>
      </c>
      <c r="F146" s="650">
        <v>3680307.73</v>
      </c>
      <c r="G146" s="1089">
        <f t="shared" si="5"/>
        <v>3999593.29</v>
      </c>
      <c r="H146" s="1348">
        <v>4625014.91</v>
      </c>
      <c r="I146" s="633" t="s">
        <v>2230</v>
      </c>
      <c r="J146" s="34"/>
    </row>
    <row r="147" spans="1:10" ht="18" customHeight="1">
      <c r="A147" s="629" t="s">
        <v>2233</v>
      </c>
      <c r="B147" s="688" t="s">
        <v>2234</v>
      </c>
      <c r="C147" s="808" t="s">
        <v>2208</v>
      </c>
      <c r="D147" s="826">
        <f>SUM(D139:D146)</f>
        <v>429828.07999999996</v>
      </c>
      <c r="E147" s="809">
        <f>SUM(E139:E146)</f>
        <v>163001.46000000002</v>
      </c>
      <c r="F147" s="826">
        <f>SUM(F139:F146)</f>
        <v>18138013.440000001</v>
      </c>
      <c r="G147" s="1090">
        <f t="shared" si="5"/>
        <v>18730842.98</v>
      </c>
      <c r="H147" s="1361">
        <v>17687700.930000003</v>
      </c>
      <c r="I147" s="633" t="s">
        <v>2233</v>
      </c>
      <c r="J147" s="34"/>
    </row>
    <row r="148" spans="1:10" ht="18" customHeight="1">
      <c r="A148" s="629" t="s">
        <v>2235</v>
      </c>
      <c r="B148" s="688" t="s">
        <v>2236</v>
      </c>
      <c r="C148" s="712" t="s">
        <v>2237</v>
      </c>
      <c r="D148" s="1018"/>
      <c r="E148" s="1018"/>
      <c r="F148" s="650"/>
      <c r="G148" s="1089">
        <f>F148</f>
        <v>0</v>
      </c>
      <c r="H148" s="1348">
        <v>0</v>
      </c>
      <c r="I148" s="633" t="s">
        <v>2235</v>
      </c>
      <c r="J148" s="34"/>
    </row>
    <row r="149" spans="1:10" ht="18" customHeight="1">
      <c r="A149" s="629" t="s">
        <v>2238</v>
      </c>
      <c r="B149" s="688" t="s">
        <v>360</v>
      </c>
      <c r="C149" s="630" t="s">
        <v>2239</v>
      </c>
      <c r="D149" s="826">
        <f>D136+D147</f>
        <v>429828.07999999996</v>
      </c>
      <c r="E149" s="809">
        <f>E136+E147</f>
        <v>163001.46000000002</v>
      </c>
      <c r="F149" s="826">
        <f>F136+F147+F148</f>
        <v>21307119.98</v>
      </c>
      <c r="G149" s="1090">
        <f>G136+G147+G148</f>
        <v>21899949.52</v>
      </c>
      <c r="H149" s="1345">
        <v>20373862.190000005</v>
      </c>
      <c r="I149" s="633" t="s">
        <v>2238</v>
      </c>
      <c r="J149" s="34"/>
    </row>
    <row r="150" spans="1:10" ht="18" customHeight="1" thickBot="1">
      <c r="A150" s="713" t="s">
        <v>2240</v>
      </c>
      <c r="B150" s="767" t="s">
        <v>360</v>
      </c>
      <c r="C150" s="762" t="s">
        <v>2241</v>
      </c>
      <c r="D150" s="667">
        <f>D74+D104+D130+D149</f>
        <v>23901740.700000003</v>
      </c>
      <c r="E150" s="667">
        <f>E74+E104+E130+E149</f>
        <v>8174059.8500000024</v>
      </c>
      <c r="F150" s="667">
        <f>F74+F104+F130+F149</f>
        <v>124281477.69</v>
      </c>
      <c r="G150" s="667">
        <f>G74+G104+G130+G149</f>
        <v>156357278.24000001</v>
      </c>
      <c r="H150" s="1363">
        <v>173203898.36000001</v>
      </c>
      <c r="I150" s="819" t="s">
        <v>2240</v>
      </c>
      <c r="J150" s="34"/>
    </row>
    <row r="151" spans="1:10" ht="18" customHeight="1">
      <c r="A151" s="688" t="s">
        <v>595</v>
      </c>
      <c r="B151" s="688"/>
      <c r="C151" s="688"/>
      <c r="D151" s="688"/>
      <c r="E151" s="688"/>
      <c r="F151" s="688"/>
      <c r="G151" s="871"/>
      <c r="H151" s="1364"/>
      <c r="I151" s="688"/>
      <c r="J151" s="34"/>
    </row>
    <row r="152" spans="1:10" ht="18" customHeight="1">
      <c r="A152" s="693">
        <v>69</v>
      </c>
      <c r="B152" s="693"/>
      <c r="C152" s="693"/>
      <c r="D152" s="825"/>
      <c r="E152" s="825"/>
      <c r="F152" s="825"/>
      <c r="G152" s="1092"/>
      <c r="H152" s="1364"/>
      <c r="I152" s="693"/>
      <c r="J152" s="34"/>
    </row>
    <row r="153" spans="1:10">
      <c r="G153" s="1040"/>
      <c r="H153" s="1365"/>
    </row>
    <row r="154" spans="1:10">
      <c r="G154" s="1040"/>
      <c r="H154" s="1365"/>
    </row>
    <row r="155" spans="1:10">
      <c r="G155" s="1040"/>
      <c r="H155" s="1365"/>
    </row>
    <row r="156" spans="1:10">
      <c r="G156" s="1040"/>
      <c r="H156" s="1365"/>
    </row>
    <row r="157" spans="1:10">
      <c r="G157" s="1040"/>
      <c r="H157" s="1365"/>
    </row>
    <row r="158" spans="1:10">
      <c r="G158" s="1040"/>
      <c r="H158" s="1365"/>
    </row>
    <row r="159" spans="1:10">
      <c r="G159" s="1040"/>
      <c r="H159" s="1365"/>
    </row>
    <row r="160" spans="1:10">
      <c r="G160" s="1040"/>
      <c r="H160" s="1365"/>
    </row>
    <row r="161" spans="7:8">
      <c r="G161" s="1040"/>
      <c r="H161" s="1365"/>
    </row>
    <row r="162" spans="7:8">
      <c r="G162" s="1040"/>
      <c r="H162" s="1365"/>
    </row>
    <row r="163" spans="7:8">
      <c r="G163" s="1040"/>
      <c r="H163" s="1365"/>
    </row>
    <row r="164" spans="7:8">
      <c r="G164" s="1040"/>
      <c r="H164" s="1365"/>
    </row>
    <row r="165" spans="7:8">
      <c r="G165" s="1040"/>
      <c r="H165" s="1365"/>
    </row>
    <row r="166" spans="7:8">
      <c r="G166" s="1040"/>
      <c r="H166" s="1365"/>
    </row>
    <row r="167" spans="7:8">
      <c r="G167" s="1040"/>
      <c r="H167" s="1365"/>
    </row>
    <row r="168" spans="7:8">
      <c r="G168" s="1040"/>
      <c r="H168" s="1365"/>
    </row>
    <row r="169" spans="7:8">
      <c r="G169" s="1040"/>
      <c r="H169" s="1365"/>
    </row>
    <row r="170" spans="7:8">
      <c r="G170" s="1040"/>
      <c r="H170" s="1365"/>
    </row>
    <row r="171" spans="7:8">
      <c r="G171" s="1040"/>
      <c r="H171" s="1365"/>
    </row>
    <row r="172" spans="7:8">
      <c r="G172" s="1040"/>
      <c r="H172" s="1365"/>
    </row>
    <row r="173" spans="7:8">
      <c r="G173" s="1040"/>
      <c r="H173" s="1365"/>
    </row>
    <row r="174" spans="7:8">
      <c r="G174" s="1040"/>
      <c r="H174" s="1365"/>
    </row>
    <row r="175" spans="7:8">
      <c r="G175" s="1040"/>
      <c r="H175" s="1365"/>
    </row>
    <row r="176" spans="7:8">
      <c r="G176" s="1040"/>
      <c r="H176" s="1365"/>
    </row>
    <row r="177" spans="1:10">
      <c r="G177" s="1040"/>
      <c r="H177" s="1365"/>
    </row>
    <row r="178" spans="1:10">
      <c r="G178" s="1040"/>
      <c r="H178" s="1365"/>
    </row>
    <row r="179" spans="1:10">
      <c r="G179" s="1040"/>
      <c r="H179" s="1365"/>
    </row>
    <row r="180" spans="1:10">
      <c r="G180" s="1040"/>
      <c r="H180" s="1365"/>
    </row>
    <row r="181" spans="1:10">
      <c r="G181" s="1040"/>
      <c r="H181" s="1365"/>
    </row>
    <row r="182" spans="1:10">
      <c r="G182" s="1040"/>
      <c r="H182" s="1365"/>
    </row>
    <row r="183" spans="1:10">
      <c r="G183" s="1040"/>
      <c r="H183" s="1365"/>
    </row>
    <row r="184" spans="1:10">
      <c r="G184" s="1040"/>
      <c r="H184" s="1365"/>
    </row>
    <row r="185" spans="1:10">
      <c r="G185" s="1040"/>
      <c r="H185" s="1365"/>
    </row>
    <row r="186" spans="1:10">
      <c r="G186" s="1040"/>
      <c r="H186" s="1365"/>
    </row>
    <row r="187" spans="1:10">
      <c r="G187" s="1040"/>
      <c r="H187" s="1365"/>
    </row>
    <row r="188" spans="1:10">
      <c r="G188" s="1040"/>
      <c r="H188" s="1365"/>
    </row>
    <row r="189" spans="1:10" ht="18">
      <c r="A189" s="688"/>
      <c r="B189" s="688"/>
      <c r="C189" s="688"/>
      <c r="D189" s="688"/>
      <c r="E189" s="688"/>
      <c r="F189" s="688"/>
      <c r="G189" s="871"/>
      <c r="H189" s="1366"/>
      <c r="I189" s="688"/>
      <c r="J189" s="34"/>
    </row>
    <row r="190" spans="1:10" ht="18">
      <c r="A190" s="688"/>
      <c r="B190" s="688"/>
      <c r="C190" s="688"/>
      <c r="D190" s="688"/>
      <c r="E190" s="688"/>
      <c r="F190" s="688"/>
      <c r="G190" s="871"/>
      <c r="H190" s="1366"/>
      <c r="I190" s="688"/>
      <c r="J190" s="34"/>
    </row>
    <row r="191" spans="1:10" ht="18">
      <c r="A191" s="688"/>
      <c r="B191" s="688"/>
      <c r="C191" s="688"/>
      <c r="D191" s="688"/>
      <c r="E191" s="688"/>
      <c r="F191" s="688"/>
      <c r="G191" s="871"/>
      <c r="H191" s="1366"/>
      <c r="I191" s="688"/>
      <c r="J191" s="34"/>
    </row>
    <row r="192" spans="1:10" ht="18">
      <c r="A192" s="688"/>
      <c r="B192" s="688"/>
      <c r="C192" s="688"/>
      <c r="D192" s="688"/>
      <c r="E192" s="688"/>
      <c r="F192" s="688"/>
      <c r="G192" s="871"/>
      <c r="H192" s="1366"/>
      <c r="I192" s="688"/>
      <c r="J192" s="34"/>
    </row>
    <row r="193" spans="1:10" ht="18">
      <c r="A193" s="688"/>
      <c r="B193" s="688"/>
      <c r="C193" s="688"/>
      <c r="D193" s="688"/>
      <c r="E193" s="688"/>
      <c r="F193" s="688"/>
      <c r="G193" s="871"/>
      <c r="H193" s="1366"/>
      <c r="I193" s="688"/>
      <c r="J193" s="34"/>
    </row>
    <row r="194" spans="1:10" ht="18">
      <c r="A194" s="688"/>
      <c r="B194" s="688"/>
      <c r="C194" s="688"/>
      <c r="D194" s="688"/>
      <c r="E194" s="688"/>
      <c r="F194" s="688"/>
      <c r="G194" s="871"/>
      <c r="H194" s="1366"/>
      <c r="I194" s="688"/>
      <c r="J194" s="34"/>
    </row>
    <row r="195" spans="1:10" ht="18">
      <c r="A195" s="688"/>
      <c r="B195" s="688"/>
      <c r="C195" s="688"/>
      <c r="D195" s="688"/>
      <c r="E195" s="688"/>
      <c r="F195" s="688"/>
      <c r="G195" s="871"/>
      <c r="H195" s="1366"/>
      <c r="I195" s="688"/>
      <c r="J195" s="34"/>
    </row>
    <row r="196" spans="1:10" ht="18">
      <c r="A196" s="688"/>
      <c r="B196" s="688"/>
      <c r="C196" s="688"/>
      <c r="D196" s="688"/>
      <c r="E196" s="688"/>
      <c r="F196" s="688"/>
      <c r="G196" s="871"/>
      <c r="H196" s="1366"/>
      <c r="I196" s="688"/>
      <c r="J196" s="34"/>
    </row>
    <row r="197" spans="1:10" ht="18">
      <c r="A197" s="688"/>
      <c r="B197" s="688"/>
      <c r="C197" s="688"/>
      <c r="D197" s="688"/>
      <c r="E197" s="688"/>
      <c r="F197" s="688"/>
      <c r="G197" s="871"/>
      <c r="H197" s="1366"/>
      <c r="I197" s="688"/>
      <c r="J197" s="34"/>
    </row>
    <row r="198" spans="1:10" ht="18">
      <c r="A198" s="688"/>
      <c r="B198" s="688"/>
      <c r="C198" s="688"/>
      <c r="D198" s="688"/>
      <c r="E198" s="688"/>
      <c r="F198" s="688"/>
      <c r="G198" s="871"/>
      <c r="H198" s="1366"/>
      <c r="I198" s="688"/>
      <c r="J198" s="34"/>
    </row>
    <row r="199" spans="1:10" ht="18">
      <c r="A199" s="688"/>
      <c r="B199" s="688"/>
      <c r="C199" s="688"/>
      <c r="D199" s="688"/>
      <c r="E199" s="688"/>
      <c r="F199" s="688"/>
      <c r="G199" s="871"/>
      <c r="H199" s="1366"/>
      <c r="I199" s="688"/>
      <c r="J199" s="34"/>
    </row>
    <row r="200" spans="1:10" ht="18">
      <c r="A200" s="688"/>
      <c r="B200" s="688"/>
      <c r="C200" s="688"/>
      <c r="D200" s="688"/>
      <c r="E200" s="688"/>
      <c r="F200" s="688"/>
      <c r="G200" s="871"/>
      <c r="H200" s="1366"/>
      <c r="I200" s="688"/>
      <c r="J200" s="34"/>
    </row>
    <row r="201" spans="1:10" ht="18">
      <c r="A201" s="688"/>
      <c r="B201" s="688"/>
      <c r="C201" s="688"/>
      <c r="D201" s="688"/>
      <c r="E201" s="688"/>
      <c r="F201" s="688"/>
      <c r="G201" s="871"/>
      <c r="H201" s="1366"/>
      <c r="I201" s="688"/>
      <c r="J201" s="34"/>
    </row>
    <row r="202" spans="1:10" ht="18">
      <c r="A202" s="688"/>
      <c r="B202" s="688"/>
      <c r="C202" s="688"/>
      <c r="D202" s="688"/>
      <c r="E202" s="688"/>
      <c r="F202" s="688"/>
      <c r="G202" s="871"/>
      <c r="H202" s="1366"/>
      <c r="I202" s="688"/>
      <c r="J202" s="34"/>
    </row>
    <row r="203" spans="1:10" ht="18">
      <c r="A203" s="688"/>
      <c r="B203" s="688"/>
      <c r="C203" s="688"/>
      <c r="D203" s="688"/>
      <c r="E203" s="688"/>
      <c r="F203" s="688"/>
      <c r="G203" s="871"/>
      <c r="H203" s="1366"/>
      <c r="I203" s="688"/>
      <c r="J203" s="34"/>
    </row>
    <row r="204" spans="1:10" ht="18">
      <c r="A204" s="688"/>
      <c r="B204" s="688"/>
      <c r="C204" s="688"/>
      <c r="D204" s="688"/>
      <c r="E204" s="688"/>
      <c r="F204" s="688"/>
      <c r="G204" s="871"/>
      <c r="H204" s="1366"/>
      <c r="I204" s="688"/>
      <c r="J204" s="34"/>
    </row>
    <row r="205" spans="1:10" ht="18">
      <c r="A205" s="688"/>
      <c r="B205" s="688"/>
      <c r="C205" s="688"/>
      <c r="D205" s="688"/>
      <c r="E205" s="688"/>
      <c r="F205" s="688"/>
      <c r="G205" s="871"/>
      <c r="H205" s="1366"/>
      <c r="I205" s="688"/>
      <c r="J205" s="34"/>
    </row>
    <row r="206" spans="1:10" ht="18">
      <c r="A206" s="688"/>
      <c r="B206" s="688"/>
      <c r="C206" s="688"/>
      <c r="D206" s="688"/>
      <c r="E206" s="688"/>
      <c r="F206" s="688"/>
      <c r="G206" s="871"/>
      <c r="H206" s="1366"/>
      <c r="I206" s="688"/>
      <c r="J206" s="34"/>
    </row>
    <row r="207" spans="1:10" ht="18">
      <c r="A207" s="688"/>
      <c r="B207" s="688"/>
      <c r="C207" s="688"/>
      <c r="D207" s="688"/>
      <c r="E207" s="688"/>
      <c r="F207" s="688"/>
      <c r="G207" s="871"/>
      <c r="H207" s="1366"/>
      <c r="I207" s="688"/>
      <c r="J207" s="34"/>
    </row>
    <row r="208" spans="1:10" ht="18">
      <c r="A208" s="688"/>
      <c r="B208" s="688"/>
      <c r="C208" s="688"/>
      <c r="D208" s="688"/>
      <c r="E208" s="688"/>
      <c r="F208" s="688"/>
      <c r="G208" s="871"/>
      <c r="H208" s="1366"/>
      <c r="I208" s="688"/>
      <c r="J208" s="34"/>
    </row>
    <row r="209" spans="1:10" ht="18">
      <c r="A209" s="688"/>
      <c r="B209" s="688"/>
      <c r="C209" s="688"/>
      <c r="D209" s="688"/>
      <c r="E209" s="688"/>
      <c r="F209" s="688"/>
      <c r="G209" s="871"/>
      <c r="H209" s="1366"/>
      <c r="I209" s="688"/>
      <c r="J209" s="34"/>
    </row>
    <row r="210" spans="1:10" ht="18">
      <c r="A210" s="688"/>
      <c r="B210" s="688"/>
      <c r="C210" s="688"/>
      <c r="D210" s="688"/>
      <c r="E210" s="688"/>
      <c r="F210" s="688"/>
      <c r="G210" s="871"/>
      <c r="H210" s="1366"/>
      <c r="I210" s="688"/>
      <c r="J210" s="34"/>
    </row>
    <row r="211" spans="1:10" ht="18">
      <c r="A211" s="688"/>
      <c r="B211" s="688"/>
      <c r="C211" s="688"/>
      <c r="D211" s="688"/>
      <c r="E211" s="688"/>
      <c r="F211" s="688"/>
      <c r="G211" s="871"/>
      <c r="H211" s="1366"/>
      <c r="I211" s="688"/>
      <c r="J211" s="34"/>
    </row>
    <row r="212" spans="1:10" ht="18">
      <c r="A212" s="688"/>
      <c r="B212" s="688"/>
      <c r="C212" s="688"/>
      <c r="D212" s="688"/>
      <c r="E212" s="688"/>
      <c r="F212" s="688"/>
      <c r="G212" s="871"/>
      <c r="H212" s="1366"/>
      <c r="I212" s="688"/>
      <c r="J212" s="34"/>
    </row>
    <row r="213" spans="1:10" ht="18">
      <c r="A213" s="688"/>
      <c r="B213" s="688"/>
      <c r="C213" s="688"/>
      <c r="D213" s="688"/>
      <c r="E213" s="688"/>
      <c r="F213" s="688"/>
      <c r="G213" s="871"/>
      <c r="H213" s="1366"/>
      <c r="I213" s="688"/>
      <c r="J213" s="34"/>
    </row>
    <row r="214" spans="1:10" ht="18">
      <c r="A214" s="688"/>
      <c r="B214" s="688"/>
      <c r="C214" s="688"/>
      <c r="D214" s="688"/>
      <c r="E214" s="688"/>
      <c r="F214" s="688"/>
      <c r="G214" s="871"/>
      <c r="H214" s="1366"/>
      <c r="I214" s="688"/>
      <c r="J214" s="34"/>
    </row>
    <row r="215" spans="1:10" ht="18">
      <c r="A215" s="688"/>
      <c r="B215" s="688"/>
      <c r="C215" s="688"/>
      <c r="D215" s="688"/>
      <c r="E215" s="688"/>
      <c r="F215" s="688"/>
      <c r="G215" s="871"/>
      <c r="H215" s="1366"/>
      <c r="I215" s="688"/>
      <c r="J215" s="34"/>
    </row>
    <row r="216" spans="1:10" ht="18">
      <c r="A216" s="688"/>
      <c r="B216" s="688"/>
      <c r="C216" s="688"/>
      <c r="D216" s="688"/>
      <c r="E216" s="688"/>
      <c r="F216" s="688"/>
      <c r="G216" s="871"/>
      <c r="H216" s="1366"/>
      <c r="I216" s="688"/>
      <c r="J216" s="34"/>
    </row>
    <row r="217" spans="1:10" ht="18">
      <c r="A217" s="688"/>
      <c r="B217" s="688"/>
      <c r="C217" s="688"/>
      <c r="D217" s="688"/>
      <c r="E217" s="688"/>
      <c r="F217" s="688"/>
      <c r="G217" s="871"/>
      <c r="H217" s="1366"/>
      <c r="I217" s="688"/>
      <c r="J217" s="34"/>
    </row>
    <row r="218" spans="1:10" ht="18">
      <c r="A218" s="688"/>
      <c r="B218" s="688"/>
      <c r="C218" s="688"/>
      <c r="D218" s="688"/>
      <c r="E218" s="688"/>
      <c r="F218" s="688"/>
      <c r="G218" s="871"/>
      <c r="H218" s="1366"/>
      <c r="I218" s="688"/>
      <c r="J218" s="34"/>
    </row>
    <row r="219" spans="1:10" ht="18">
      <c r="A219" s="688"/>
      <c r="B219" s="688"/>
      <c r="C219" s="688"/>
      <c r="D219" s="688"/>
      <c r="E219" s="688"/>
      <c r="F219" s="688"/>
      <c r="G219" s="871"/>
      <c r="H219" s="1366"/>
      <c r="I219" s="688"/>
      <c r="J219" s="34"/>
    </row>
    <row r="220" spans="1:10" ht="18">
      <c r="A220" s="688"/>
      <c r="B220" s="688"/>
      <c r="C220" s="688"/>
      <c r="D220" s="688"/>
      <c r="E220" s="688"/>
      <c r="F220" s="688"/>
      <c r="G220" s="871"/>
      <c r="H220" s="1366"/>
      <c r="I220" s="688"/>
      <c r="J220" s="34"/>
    </row>
    <row r="221" spans="1:10" ht="18">
      <c r="A221" s="688"/>
      <c r="B221" s="688"/>
      <c r="C221" s="688"/>
      <c r="D221" s="688"/>
      <c r="E221" s="688"/>
      <c r="F221" s="688"/>
      <c r="G221" s="871"/>
      <c r="H221" s="1366"/>
      <c r="I221" s="688"/>
      <c r="J221" s="34"/>
    </row>
    <row r="222" spans="1:10" ht="18">
      <c r="A222" s="688"/>
      <c r="B222" s="688"/>
      <c r="C222" s="688"/>
      <c r="D222" s="688"/>
      <c r="E222" s="688"/>
      <c r="F222" s="688"/>
      <c r="G222" s="871"/>
      <c r="H222" s="1366"/>
      <c r="I222" s="688"/>
      <c r="J222" s="34"/>
    </row>
    <row r="223" spans="1:10" ht="18">
      <c r="A223" s="688"/>
      <c r="B223" s="688"/>
      <c r="C223" s="688"/>
      <c r="D223" s="688"/>
      <c r="E223" s="688"/>
      <c r="F223" s="688"/>
      <c r="G223" s="871"/>
      <c r="H223" s="1366"/>
      <c r="I223" s="688"/>
      <c r="J223" s="34"/>
    </row>
    <row r="224" spans="1:10" ht="18">
      <c r="A224" s="688"/>
      <c r="B224" s="688"/>
      <c r="C224" s="688"/>
      <c r="D224" s="688"/>
      <c r="E224" s="688"/>
      <c r="F224" s="688"/>
      <c r="G224" s="871"/>
      <c r="H224" s="1366"/>
      <c r="I224" s="688"/>
      <c r="J224" s="34"/>
    </row>
    <row r="225" spans="1:10" ht="18">
      <c r="A225" s="688"/>
      <c r="B225" s="688"/>
      <c r="C225" s="688"/>
      <c r="D225" s="688"/>
      <c r="E225" s="688"/>
      <c r="F225" s="688"/>
      <c r="G225" s="871"/>
      <c r="H225" s="1330"/>
      <c r="I225" s="688"/>
      <c r="J225" s="34"/>
    </row>
    <row r="226" spans="1:10" ht="18">
      <c r="A226" s="688"/>
      <c r="B226" s="688"/>
      <c r="C226" s="688"/>
      <c r="D226" s="688"/>
      <c r="E226" s="688"/>
      <c r="F226" s="688"/>
      <c r="G226" s="871"/>
      <c r="H226" s="1330"/>
      <c r="I226" s="688"/>
      <c r="J226" s="34"/>
    </row>
    <row r="227" spans="1:10" ht="18">
      <c r="A227" s="688"/>
      <c r="B227" s="688"/>
      <c r="C227" s="688"/>
      <c r="D227" s="688"/>
      <c r="E227" s="688"/>
      <c r="F227" s="688"/>
      <c r="G227" s="871"/>
      <c r="H227" s="1330"/>
      <c r="I227" s="688"/>
      <c r="J227" s="34"/>
    </row>
    <row r="228" spans="1:10" ht="18">
      <c r="A228" s="688"/>
      <c r="B228" s="688"/>
      <c r="C228" s="688"/>
      <c r="D228" s="688"/>
      <c r="E228" s="688"/>
      <c r="F228" s="688"/>
      <c r="G228" s="871"/>
      <c r="H228" s="1330"/>
      <c r="I228" s="688"/>
      <c r="J228" s="34"/>
    </row>
    <row r="229" spans="1:10" ht="18">
      <c r="A229" s="688"/>
      <c r="B229" s="688"/>
      <c r="C229" s="688"/>
      <c r="D229" s="688"/>
      <c r="E229" s="688"/>
      <c r="F229" s="688"/>
      <c r="G229" s="871"/>
      <c r="H229" s="1330"/>
      <c r="I229" s="688"/>
      <c r="J229" s="34"/>
    </row>
    <row r="230" spans="1:10" ht="18">
      <c r="A230" s="688"/>
      <c r="B230" s="688"/>
      <c r="C230" s="688"/>
      <c r="D230" s="688"/>
      <c r="E230" s="688"/>
      <c r="F230" s="688"/>
      <c r="G230" s="871"/>
      <c r="H230" s="1330"/>
      <c r="I230" s="688"/>
      <c r="J230" s="34"/>
    </row>
    <row r="231" spans="1:10" ht="18">
      <c r="A231" s="688"/>
      <c r="B231" s="688"/>
      <c r="C231" s="688"/>
      <c r="D231" s="688"/>
      <c r="E231" s="688"/>
      <c r="F231" s="688"/>
      <c r="G231" s="871"/>
      <c r="H231" s="1330"/>
      <c r="I231" s="688"/>
      <c r="J231" s="34"/>
    </row>
    <row r="232" spans="1:10" ht="18">
      <c r="A232" s="688"/>
      <c r="B232" s="688"/>
      <c r="C232" s="688"/>
      <c r="D232" s="688"/>
      <c r="E232" s="688"/>
      <c r="F232" s="688"/>
      <c r="G232" s="871"/>
      <c r="H232" s="1330"/>
      <c r="I232" s="688"/>
      <c r="J232" s="34"/>
    </row>
    <row r="233" spans="1:10" ht="18">
      <c r="A233" s="688"/>
      <c r="B233" s="688"/>
      <c r="C233" s="688"/>
      <c r="D233" s="688"/>
      <c r="E233" s="688"/>
      <c r="F233" s="688"/>
      <c r="G233" s="871"/>
      <c r="H233" s="1330"/>
      <c r="I233" s="688"/>
      <c r="J233" s="34"/>
    </row>
    <row r="234" spans="1:10" ht="18">
      <c r="A234" s="688"/>
      <c r="B234" s="688"/>
      <c r="C234" s="688"/>
      <c r="D234" s="688"/>
      <c r="E234" s="688"/>
      <c r="F234" s="688"/>
      <c r="G234" s="871"/>
      <c r="H234" s="1330"/>
      <c r="I234" s="688"/>
      <c r="J234" s="34"/>
    </row>
    <row r="235" spans="1:10" ht="18">
      <c r="A235" s="688"/>
      <c r="B235" s="688"/>
      <c r="C235" s="688"/>
      <c r="D235" s="688"/>
      <c r="E235" s="688"/>
      <c r="F235" s="688"/>
      <c r="G235" s="871"/>
      <c r="H235" s="1330"/>
      <c r="I235" s="688"/>
      <c r="J235" s="34"/>
    </row>
    <row r="236" spans="1:10" ht="18">
      <c r="A236" s="688"/>
      <c r="B236" s="688"/>
      <c r="C236" s="688"/>
      <c r="D236" s="688"/>
      <c r="E236" s="688"/>
      <c r="F236" s="688"/>
      <c r="G236" s="871"/>
      <c r="H236" s="1330"/>
      <c r="I236" s="688"/>
      <c r="J236" s="34"/>
    </row>
    <row r="237" spans="1:10" ht="18">
      <c r="A237" s="688"/>
      <c r="B237" s="688"/>
      <c r="C237" s="688"/>
      <c r="D237" s="688"/>
      <c r="E237" s="688"/>
      <c r="F237" s="688"/>
      <c r="G237" s="871"/>
      <c r="H237" s="1330"/>
      <c r="I237" s="688"/>
      <c r="J237" s="34"/>
    </row>
    <row r="238" spans="1:10" ht="18">
      <c r="A238" s="688"/>
      <c r="B238" s="688"/>
      <c r="C238" s="688"/>
      <c r="D238" s="688"/>
      <c r="E238" s="688"/>
      <c r="F238" s="688"/>
      <c r="G238" s="871"/>
      <c r="H238" s="1330"/>
      <c r="I238" s="688"/>
      <c r="J238" s="34"/>
    </row>
    <row r="239" spans="1:10" ht="18">
      <c r="A239" s="688"/>
      <c r="B239" s="688"/>
      <c r="C239" s="688"/>
      <c r="D239" s="688"/>
      <c r="E239" s="688"/>
      <c r="F239" s="688"/>
      <c r="G239" s="871"/>
      <c r="H239" s="1330"/>
      <c r="I239" s="688"/>
      <c r="J239" s="34"/>
    </row>
    <row r="240" spans="1:10" ht="18">
      <c r="A240" s="688"/>
      <c r="B240" s="688"/>
      <c r="C240" s="688"/>
      <c r="D240" s="688"/>
      <c r="E240" s="688"/>
      <c r="F240" s="688"/>
      <c r="G240" s="871"/>
      <c r="H240" s="1330"/>
      <c r="I240" s="688"/>
      <c r="J240" s="34"/>
    </row>
    <row r="241" spans="1:10" ht="18">
      <c r="A241" s="688"/>
      <c r="B241" s="688"/>
      <c r="C241" s="688"/>
      <c r="D241" s="688"/>
      <c r="E241" s="688"/>
      <c r="F241" s="688"/>
      <c r="G241" s="871"/>
      <c r="H241" s="1330"/>
      <c r="I241" s="688"/>
      <c r="J241" s="34"/>
    </row>
    <row r="242" spans="1:10" ht="18">
      <c r="A242" s="688"/>
      <c r="B242" s="688"/>
      <c r="C242" s="688"/>
      <c r="D242" s="688"/>
      <c r="E242" s="688"/>
      <c r="F242" s="688"/>
      <c r="G242" s="871"/>
      <c r="H242" s="1330"/>
      <c r="I242" s="688"/>
      <c r="J242" s="34"/>
    </row>
    <row r="243" spans="1:10" ht="18">
      <c r="A243" s="688"/>
      <c r="B243" s="688"/>
      <c r="C243" s="688"/>
      <c r="D243" s="688"/>
      <c r="E243" s="688"/>
      <c r="F243" s="688"/>
      <c r="G243" s="688"/>
      <c r="H243" s="1330"/>
      <c r="I243" s="688"/>
      <c r="J243" s="34"/>
    </row>
    <row r="244" spans="1:10" ht="18">
      <c r="A244" s="688"/>
      <c r="B244" s="688"/>
      <c r="C244" s="688"/>
      <c r="D244" s="688"/>
      <c r="E244" s="688"/>
      <c r="F244" s="688"/>
      <c r="G244" s="688"/>
      <c r="H244" s="1330"/>
      <c r="I244" s="688"/>
      <c r="J244" s="34"/>
    </row>
    <row r="245" spans="1:10" ht="18">
      <c r="A245" s="688"/>
      <c r="B245" s="688"/>
      <c r="C245" s="688"/>
      <c r="D245" s="688"/>
      <c r="E245" s="688"/>
      <c r="F245" s="688"/>
      <c r="G245" s="688"/>
      <c r="H245" s="1330"/>
      <c r="I245" s="688"/>
      <c r="J245" s="34"/>
    </row>
    <row r="246" spans="1:10" ht="18">
      <c r="A246" s="688"/>
      <c r="B246" s="688"/>
      <c r="C246" s="688"/>
      <c r="D246" s="688"/>
      <c r="E246" s="688"/>
      <c r="F246" s="688"/>
      <c r="G246" s="688"/>
      <c r="H246" s="1330"/>
      <c r="I246" s="688"/>
      <c r="J246" s="34"/>
    </row>
    <row r="247" spans="1:10" ht="18">
      <c r="A247" s="688"/>
      <c r="B247" s="688"/>
      <c r="C247" s="688"/>
      <c r="D247" s="688"/>
      <c r="E247" s="688"/>
      <c r="F247" s="688"/>
      <c r="G247" s="688"/>
      <c r="H247" s="1330"/>
      <c r="I247" s="688"/>
      <c r="J247" s="34"/>
    </row>
    <row r="248" spans="1:10" ht="18">
      <c r="A248" s="688"/>
      <c r="B248" s="688"/>
      <c r="C248" s="688"/>
      <c r="D248" s="688"/>
      <c r="E248" s="688"/>
      <c r="F248" s="688"/>
      <c r="G248" s="688"/>
      <c r="H248" s="1330"/>
      <c r="I248" s="688"/>
      <c r="J248" s="34"/>
    </row>
    <row r="249" spans="1:10" ht="18">
      <c r="A249" s="688"/>
      <c r="B249" s="688"/>
      <c r="C249" s="688"/>
      <c r="D249" s="688"/>
      <c r="E249" s="688"/>
      <c r="F249" s="688"/>
      <c r="G249" s="688"/>
      <c r="H249" s="1330"/>
      <c r="I249" s="688"/>
      <c r="J249" s="34"/>
    </row>
    <row r="250" spans="1:10" ht="18">
      <c r="A250" s="688"/>
      <c r="B250" s="688"/>
      <c r="C250" s="688"/>
      <c r="D250" s="688"/>
      <c r="E250" s="688"/>
      <c r="F250" s="688"/>
      <c r="G250" s="688"/>
      <c r="H250" s="1330"/>
      <c r="I250" s="688"/>
      <c r="J250" s="34"/>
    </row>
    <row r="251" spans="1:10" ht="18">
      <c r="A251" s="688"/>
      <c r="B251" s="688"/>
      <c r="C251" s="688"/>
      <c r="D251" s="688"/>
      <c r="E251" s="688"/>
      <c r="F251" s="688"/>
      <c r="G251" s="688"/>
      <c r="H251" s="1330"/>
      <c r="I251" s="688"/>
      <c r="J251" s="34"/>
    </row>
    <row r="252" spans="1:10" ht="18">
      <c r="A252" s="688"/>
      <c r="B252" s="688"/>
      <c r="C252" s="688"/>
      <c r="D252" s="688"/>
      <c r="E252" s="688"/>
      <c r="F252" s="688"/>
      <c r="G252" s="688"/>
      <c r="H252" s="1330"/>
      <c r="I252" s="688"/>
      <c r="J252" s="34"/>
    </row>
    <row r="253" spans="1:10" ht="18">
      <c r="A253" s="688"/>
      <c r="B253" s="688"/>
      <c r="C253" s="688"/>
      <c r="D253" s="688"/>
      <c r="E253" s="688"/>
      <c r="F253" s="688"/>
      <c r="G253" s="688"/>
      <c r="H253" s="1330"/>
      <c r="I253" s="688"/>
      <c r="J253" s="34"/>
    </row>
    <row r="254" spans="1:10" ht="18">
      <c r="A254" s="688"/>
      <c r="B254" s="688"/>
      <c r="C254" s="688"/>
      <c r="D254" s="688"/>
      <c r="E254" s="688"/>
      <c r="F254" s="688"/>
      <c r="G254" s="688"/>
      <c r="H254" s="1330"/>
      <c r="I254" s="688"/>
      <c r="J254" s="34"/>
    </row>
    <row r="255" spans="1:10" ht="18">
      <c r="A255" s="688"/>
      <c r="B255" s="688"/>
      <c r="C255" s="688"/>
      <c r="D255" s="688"/>
      <c r="E255" s="688"/>
      <c r="F255" s="688"/>
      <c r="G255" s="688"/>
      <c r="H255" s="1330"/>
      <c r="I255" s="688"/>
      <c r="J255" s="34"/>
    </row>
    <row r="256" spans="1:10" ht="18">
      <c r="A256" s="688"/>
      <c r="B256" s="688"/>
      <c r="C256" s="688"/>
      <c r="D256" s="688"/>
      <c r="E256" s="688"/>
      <c r="F256" s="688"/>
      <c r="G256" s="688"/>
      <c r="H256" s="1330"/>
      <c r="I256" s="688"/>
      <c r="J256" s="34"/>
    </row>
    <row r="257" spans="1:10" ht="18">
      <c r="A257" s="688"/>
      <c r="B257" s="688"/>
      <c r="C257" s="688"/>
      <c r="D257" s="688"/>
      <c r="E257" s="688"/>
      <c r="F257" s="688"/>
      <c r="G257" s="688"/>
      <c r="H257" s="1330"/>
      <c r="I257" s="688"/>
      <c r="J257" s="34"/>
    </row>
    <row r="258" spans="1:10" ht="18">
      <c r="A258" s="688"/>
      <c r="B258" s="688"/>
      <c r="C258" s="688"/>
      <c r="D258" s="688"/>
      <c r="E258" s="688"/>
      <c r="F258" s="688"/>
      <c r="G258" s="688"/>
      <c r="H258" s="1330"/>
      <c r="I258" s="688"/>
      <c r="J258" s="34"/>
    </row>
    <row r="259" spans="1:10" ht="18">
      <c r="A259" s="688"/>
      <c r="B259" s="688"/>
      <c r="C259" s="688"/>
      <c r="D259" s="688"/>
      <c r="E259" s="688"/>
      <c r="F259" s="688"/>
      <c r="G259" s="688"/>
      <c r="H259" s="1330"/>
      <c r="I259" s="688"/>
      <c r="J259" s="34"/>
    </row>
    <row r="260" spans="1:10" ht="18">
      <c r="A260" s="688"/>
      <c r="B260" s="688"/>
      <c r="C260" s="688"/>
      <c r="D260" s="688"/>
      <c r="E260" s="688"/>
      <c r="F260" s="688"/>
      <c r="G260" s="688"/>
      <c r="H260" s="1330"/>
      <c r="I260" s="688"/>
      <c r="J260" s="34"/>
    </row>
    <row r="261" spans="1:10" ht="18">
      <c r="A261" s="688"/>
      <c r="B261" s="688"/>
      <c r="C261" s="688"/>
      <c r="D261" s="688"/>
      <c r="E261" s="688"/>
      <c r="F261" s="688"/>
      <c r="G261" s="688"/>
      <c r="H261" s="1330"/>
      <c r="I261" s="688"/>
      <c r="J261" s="34"/>
    </row>
    <row r="262" spans="1:10" ht="18">
      <c r="A262" s="688"/>
      <c r="B262" s="688"/>
      <c r="C262" s="688"/>
      <c r="D262" s="688"/>
      <c r="E262" s="688"/>
      <c r="F262" s="688"/>
      <c r="G262" s="688"/>
      <c r="H262" s="1330"/>
      <c r="I262" s="688"/>
      <c r="J262" s="34"/>
    </row>
    <row r="263" spans="1:10" ht="18">
      <c r="A263" s="688"/>
      <c r="B263" s="688"/>
      <c r="C263" s="688"/>
      <c r="D263" s="688"/>
      <c r="E263" s="688"/>
      <c r="F263" s="688"/>
      <c r="G263" s="688"/>
      <c r="H263" s="1330"/>
      <c r="I263" s="688"/>
      <c r="J263" s="34"/>
    </row>
    <row r="264" spans="1:10" ht="18">
      <c r="A264" s="688"/>
      <c r="B264" s="688"/>
      <c r="C264" s="688"/>
      <c r="D264" s="688"/>
      <c r="E264" s="688"/>
      <c r="F264" s="688"/>
      <c r="G264" s="688"/>
      <c r="H264" s="1330"/>
      <c r="I264" s="688"/>
      <c r="J264" s="34"/>
    </row>
    <row r="265" spans="1:10" ht="18">
      <c r="A265" s="688"/>
      <c r="B265" s="688"/>
      <c r="C265" s="688"/>
      <c r="D265" s="688"/>
      <c r="E265" s="688"/>
      <c r="F265" s="688"/>
      <c r="G265" s="688"/>
      <c r="H265" s="1330"/>
      <c r="I265" s="688"/>
      <c r="J265" s="34"/>
    </row>
    <row r="266" spans="1:10" ht="18">
      <c r="A266" s="688"/>
      <c r="B266" s="688"/>
      <c r="C266" s="688"/>
      <c r="D266" s="688"/>
      <c r="E266" s="688"/>
      <c r="F266" s="688"/>
      <c r="G266" s="688"/>
      <c r="H266" s="1330"/>
      <c r="I266" s="688"/>
      <c r="J266" s="34"/>
    </row>
    <row r="267" spans="1:10" ht="18">
      <c r="A267" s="688"/>
      <c r="B267" s="688"/>
      <c r="C267" s="688"/>
      <c r="D267" s="688"/>
      <c r="E267" s="688"/>
      <c r="F267" s="688"/>
      <c r="G267" s="688"/>
      <c r="H267" s="1330"/>
      <c r="I267" s="688"/>
      <c r="J267" s="34"/>
    </row>
    <row r="268" spans="1:10" ht="18">
      <c r="A268" s="688"/>
      <c r="B268" s="688"/>
      <c r="C268" s="688"/>
      <c r="D268" s="688"/>
      <c r="E268" s="688"/>
      <c r="F268" s="688"/>
      <c r="G268" s="688"/>
      <c r="H268" s="1330"/>
      <c r="I268" s="688"/>
      <c r="J268" s="34"/>
    </row>
  </sheetData>
  <printOptions horizontalCentered="1" verticalCentered="1"/>
  <pageMargins left="0.5" right="0.5" top="0.5" bottom="0.5" header="0" footer="0"/>
  <pageSetup scale="52" fitToHeight="3" pageOrder="overThenDown" orientation="portrait" r:id="rId1"/>
  <headerFooter alignWithMargins="0"/>
  <rowBreaks count="2" manualBreakCount="2">
    <brk id="53" max="8" man="1"/>
    <brk id="106"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98"/>
  <sheetViews>
    <sheetView showGridLines="0" defaultGridColor="0" topLeftCell="A22" colorId="22" zoomScale="75" zoomScaleNormal="75" workbookViewId="0">
      <selection activeCell="G23" sqref="G23"/>
    </sheetView>
  </sheetViews>
  <sheetFormatPr defaultColWidth="9.77734375" defaultRowHeight="15"/>
  <cols>
    <col min="1" max="1" width="2.77734375" customWidth="1"/>
    <col min="2" max="2" width="4.77734375" customWidth="1"/>
    <col min="3" max="3" width="1.77734375" customWidth="1"/>
    <col min="4" max="4" width="30.33203125" customWidth="1"/>
    <col min="5" max="5" width="14.77734375" customWidth="1"/>
    <col min="6" max="6" width="14" bestFit="1" customWidth="1"/>
    <col min="7" max="10" width="12.77734375" customWidth="1"/>
    <col min="11" max="11" width="2.77734375" customWidth="1"/>
    <col min="12" max="12" width="5.77734375" customWidth="1"/>
    <col min="13" max="13" width="30.77734375" customWidth="1"/>
    <col min="14" max="18" width="14.77734375" customWidth="1"/>
  </cols>
  <sheetData>
    <row r="1" spans="1:19" ht="16.5" thickBot="1">
      <c r="A1" s="1475" t="str">
        <f>'Data Sheet'!A54</f>
        <v>Annual Report of Frontier Telephone of Rochester, Inc.                                                                                           For the period ending December 31, 2015</v>
      </c>
      <c r="B1" s="34"/>
      <c r="C1" s="828"/>
      <c r="D1" s="828"/>
      <c r="E1" s="828"/>
      <c r="F1" s="828"/>
      <c r="G1" s="828"/>
      <c r="H1" s="786"/>
      <c r="I1" s="828"/>
      <c r="J1" s="828"/>
      <c r="K1" s="1475" t="str">
        <f>'Data Sheet'!A54</f>
        <v>Annual Report of Frontier Telephone of Rochester, Inc.                                                                                           For the period ending December 31, 2015</v>
      </c>
      <c r="L1" s="34"/>
      <c r="M1" s="828"/>
      <c r="N1" s="828"/>
      <c r="O1" s="828"/>
      <c r="P1" s="786"/>
      <c r="Q1" s="828"/>
      <c r="R1" s="828"/>
      <c r="S1" s="34"/>
    </row>
    <row r="2" spans="1:19" ht="15.75">
      <c r="A2" s="829"/>
      <c r="B2" s="830"/>
      <c r="C2" s="830"/>
      <c r="D2" s="830"/>
      <c r="E2" s="830"/>
      <c r="F2" s="830"/>
      <c r="G2" s="830"/>
      <c r="H2" s="830"/>
      <c r="I2" s="830"/>
      <c r="J2" s="831" t="s">
        <v>360</v>
      </c>
      <c r="K2" s="35"/>
      <c r="L2" s="830"/>
      <c r="M2" s="830"/>
      <c r="N2" s="830"/>
      <c r="O2" s="830"/>
      <c r="P2" s="830"/>
      <c r="Q2" s="830"/>
      <c r="R2" s="831" t="s">
        <v>360</v>
      </c>
      <c r="S2" s="34"/>
    </row>
    <row r="3" spans="1:19" ht="15.75">
      <c r="A3" s="784"/>
      <c r="B3" s="828"/>
      <c r="C3" s="828"/>
      <c r="D3" s="828"/>
      <c r="E3" s="828"/>
      <c r="F3" s="828"/>
      <c r="G3" s="828"/>
      <c r="H3" s="828"/>
      <c r="I3" s="828"/>
      <c r="J3" s="832"/>
      <c r="K3" s="41"/>
      <c r="L3" s="828"/>
      <c r="M3" s="828"/>
      <c r="N3" s="828"/>
      <c r="O3" s="828"/>
      <c r="P3" s="828"/>
      <c r="Q3" s="828"/>
      <c r="R3" s="832" t="s">
        <v>360</v>
      </c>
      <c r="S3" s="34"/>
    </row>
    <row r="4" spans="1:19" ht="18">
      <c r="A4" s="1024"/>
      <c r="B4" s="1" t="s">
        <v>2242</v>
      </c>
      <c r="C4" s="395"/>
      <c r="D4" s="395"/>
      <c r="E4" s="395"/>
      <c r="F4" s="395"/>
      <c r="G4" s="395"/>
      <c r="H4" s="395"/>
      <c r="I4" s="395"/>
      <c r="J4" s="409"/>
      <c r="K4" s="41"/>
      <c r="L4" s="503" t="s">
        <v>2243</v>
      </c>
      <c r="M4" s="503"/>
      <c r="N4" s="503"/>
      <c r="O4" s="503"/>
      <c r="P4" s="503"/>
      <c r="Q4" s="503"/>
      <c r="R4" s="833"/>
      <c r="S4" s="34"/>
    </row>
    <row r="5" spans="1:19">
      <c r="A5" s="41"/>
      <c r="B5" s="34"/>
      <c r="C5" s="34"/>
      <c r="D5" s="34"/>
      <c r="E5" s="34"/>
      <c r="F5" s="34"/>
      <c r="G5" s="74"/>
      <c r="H5" s="74"/>
      <c r="I5" s="74"/>
      <c r="J5" s="42"/>
      <c r="K5" s="41"/>
      <c r="L5" s="34"/>
      <c r="M5" s="34"/>
      <c r="N5" s="34"/>
      <c r="O5" s="34"/>
      <c r="P5" s="74"/>
      <c r="Q5" s="74"/>
      <c r="R5" s="42"/>
      <c r="S5" s="34"/>
    </row>
    <row r="6" spans="1:19">
      <c r="A6" s="41"/>
      <c r="B6" s="63" t="s">
        <v>336</v>
      </c>
      <c r="C6" s="34"/>
      <c r="D6" s="993" t="s">
        <v>2244</v>
      </c>
      <c r="J6" s="982"/>
      <c r="K6" s="41"/>
      <c r="L6" s="63" t="s">
        <v>403</v>
      </c>
      <c r="M6" s="993" t="s">
        <v>2245</v>
      </c>
      <c r="R6" s="982"/>
      <c r="S6" s="34"/>
    </row>
    <row r="7" spans="1:19">
      <c r="A7" s="41"/>
      <c r="B7" s="34"/>
      <c r="C7" s="34"/>
      <c r="D7" s="993" t="s">
        <v>2246</v>
      </c>
      <c r="J7" s="982"/>
      <c r="K7" s="41"/>
      <c r="L7" s="34"/>
      <c r="M7" s="993" t="s">
        <v>2247</v>
      </c>
      <c r="R7" s="982"/>
      <c r="S7" s="34"/>
    </row>
    <row r="8" spans="1:19">
      <c r="A8" s="41"/>
      <c r="B8" s="34"/>
      <c r="C8" s="34"/>
      <c r="D8" s="993"/>
      <c r="J8" s="982"/>
      <c r="K8" s="41"/>
      <c r="L8" s="34"/>
      <c r="M8" s="993"/>
      <c r="R8" s="982"/>
      <c r="S8" s="34"/>
    </row>
    <row r="9" spans="1:19">
      <c r="A9" s="41"/>
      <c r="B9" s="63" t="s">
        <v>350</v>
      </c>
      <c r="C9" s="34"/>
      <c r="D9" s="993" t="s">
        <v>2248</v>
      </c>
      <c r="J9" s="982"/>
      <c r="K9" s="41"/>
      <c r="L9" s="63" t="s">
        <v>428</v>
      </c>
      <c r="M9" s="993" t="s">
        <v>2249</v>
      </c>
      <c r="R9" s="982"/>
      <c r="S9" s="34"/>
    </row>
    <row r="10" spans="1:19">
      <c r="A10" s="41"/>
      <c r="B10" s="34"/>
      <c r="C10" s="34"/>
      <c r="D10" s="993" t="s">
        <v>2250</v>
      </c>
      <c r="J10" s="982"/>
      <c r="K10" s="41"/>
      <c r="L10" s="34"/>
      <c r="M10" s="993" t="s">
        <v>2251</v>
      </c>
      <c r="R10" s="982"/>
      <c r="S10" s="34"/>
    </row>
    <row r="11" spans="1:19">
      <c r="A11" s="41"/>
      <c r="B11" s="34"/>
      <c r="C11" s="34"/>
      <c r="D11" s="993"/>
      <c r="J11" s="982"/>
      <c r="K11" s="41"/>
      <c r="L11" s="34"/>
      <c r="M11" s="993"/>
      <c r="R11" s="982"/>
      <c r="S11" s="34"/>
    </row>
    <row r="12" spans="1:19">
      <c r="A12" s="41"/>
      <c r="B12" s="63" t="s">
        <v>383</v>
      </c>
      <c r="C12" s="34"/>
      <c r="D12" s="993" t="s">
        <v>2252</v>
      </c>
      <c r="J12" s="982"/>
      <c r="K12" s="41"/>
      <c r="L12" s="63" t="s">
        <v>432</v>
      </c>
      <c r="M12" s="993" t="s">
        <v>2253</v>
      </c>
      <c r="R12" s="982"/>
      <c r="S12" s="34"/>
    </row>
    <row r="13" spans="1:19">
      <c r="A13" s="41"/>
      <c r="B13" s="34"/>
      <c r="C13" s="34"/>
      <c r="D13" s="34"/>
      <c r="E13" s="34"/>
      <c r="F13" s="34"/>
      <c r="G13" s="34"/>
      <c r="H13" s="34"/>
      <c r="I13" s="34"/>
      <c r="J13" s="177"/>
      <c r="K13" s="41"/>
      <c r="L13" s="34"/>
      <c r="M13" s="993" t="s">
        <v>2254</v>
      </c>
      <c r="R13" s="994"/>
      <c r="S13" s="34"/>
    </row>
    <row r="14" spans="1:19">
      <c r="A14" s="547"/>
      <c r="B14" s="139"/>
      <c r="C14" s="140"/>
      <c r="D14" s="139"/>
      <c r="E14" s="567"/>
      <c r="F14" s="139"/>
      <c r="G14" s="567"/>
      <c r="H14" s="139"/>
      <c r="I14" s="567"/>
      <c r="J14" s="261"/>
      <c r="K14" s="547"/>
      <c r="L14" s="139"/>
      <c r="M14" s="567"/>
      <c r="N14" s="139"/>
      <c r="O14" s="567"/>
      <c r="P14" s="139"/>
      <c r="Q14" s="140"/>
      <c r="R14" s="261"/>
      <c r="S14" s="34"/>
    </row>
    <row r="15" spans="1:19">
      <c r="A15" s="41"/>
      <c r="B15" s="34"/>
      <c r="C15" s="135"/>
      <c r="D15" s="34"/>
      <c r="E15" s="566" t="s">
        <v>2255</v>
      </c>
      <c r="F15" s="34"/>
      <c r="G15" s="57" t="s">
        <v>360</v>
      </c>
      <c r="H15" s="34" t="s">
        <v>360</v>
      </c>
      <c r="I15" s="566" t="s">
        <v>1410</v>
      </c>
      <c r="J15" s="107" t="s">
        <v>1410</v>
      </c>
      <c r="K15" s="41"/>
      <c r="L15" s="34"/>
      <c r="M15" s="57"/>
      <c r="N15" s="34" t="s">
        <v>360</v>
      </c>
      <c r="O15" s="566" t="s">
        <v>1410</v>
      </c>
      <c r="P15" s="34" t="s">
        <v>360</v>
      </c>
      <c r="Q15" s="206" t="s">
        <v>499</v>
      </c>
      <c r="R15" s="207"/>
      <c r="S15" s="34"/>
    </row>
    <row r="16" spans="1:19">
      <c r="A16" s="41"/>
      <c r="B16" s="63" t="s">
        <v>489</v>
      </c>
      <c r="C16" s="135"/>
      <c r="D16" s="63" t="s">
        <v>2256</v>
      </c>
      <c r="E16" s="566" t="s">
        <v>2257</v>
      </c>
      <c r="F16" s="63" t="s">
        <v>1410</v>
      </c>
      <c r="G16" s="566" t="s">
        <v>1410</v>
      </c>
      <c r="H16" s="63" t="s">
        <v>1410</v>
      </c>
      <c r="I16" s="566" t="s">
        <v>1055</v>
      </c>
      <c r="J16" s="107" t="s">
        <v>1055</v>
      </c>
      <c r="K16" s="41"/>
      <c r="L16" s="63" t="s">
        <v>489</v>
      </c>
      <c r="M16" s="566" t="s">
        <v>2256</v>
      </c>
      <c r="N16" s="63" t="s">
        <v>1410</v>
      </c>
      <c r="O16" s="566" t="s">
        <v>904</v>
      </c>
      <c r="P16" s="63" t="s">
        <v>1410</v>
      </c>
      <c r="Q16" s="566" t="s">
        <v>1410</v>
      </c>
      <c r="R16" s="42" t="s">
        <v>360</v>
      </c>
      <c r="S16" s="34"/>
    </row>
    <row r="17" spans="1:19">
      <c r="A17" s="41"/>
      <c r="B17" s="63" t="s">
        <v>501</v>
      </c>
      <c r="C17" s="135"/>
      <c r="D17" s="34"/>
      <c r="E17" s="566" t="s">
        <v>2258</v>
      </c>
      <c r="F17" s="63" t="s">
        <v>1050</v>
      </c>
      <c r="G17" s="566" t="s">
        <v>1085</v>
      </c>
      <c r="H17" s="63" t="s">
        <v>1116</v>
      </c>
      <c r="I17" s="566" t="s">
        <v>742</v>
      </c>
      <c r="J17" s="107" t="s">
        <v>2259</v>
      </c>
      <c r="K17" s="41"/>
      <c r="L17" s="63" t="s">
        <v>501</v>
      </c>
      <c r="M17" s="57"/>
      <c r="N17" s="63" t="s">
        <v>1090</v>
      </c>
      <c r="O17" s="566" t="s">
        <v>906</v>
      </c>
      <c r="P17" s="63" t="s">
        <v>900</v>
      </c>
      <c r="Q17" s="566" t="s">
        <v>442</v>
      </c>
      <c r="R17" s="107" t="s">
        <v>730</v>
      </c>
      <c r="S17" s="34"/>
    </row>
    <row r="18" spans="1:19">
      <c r="A18" s="175"/>
      <c r="B18" s="176"/>
      <c r="C18" s="138"/>
      <c r="D18" s="50" t="s">
        <v>226</v>
      </c>
      <c r="E18" s="49" t="s">
        <v>227</v>
      </c>
      <c r="F18" s="50" t="s">
        <v>228</v>
      </c>
      <c r="G18" s="49" t="s">
        <v>515</v>
      </c>
      <c r="H18" s="50" t="s">
        <v>516</v>
      </c>
      <c r="I18" s="49" t="s">
        <v>517</v>
      </c>
      <c r="J18" s="250" t="s">
        <v>518</v>
      </c>
      <c r="K18" s="175"/>
      <c r="L18" s="176"/>
      <c r="M18" s="49" t="s">
        <v>226</v>
      </c>
      <c r="N18" s="50" t="s">
        <v>519</v>
      </c>
      <c r="O18" s="49" t="s">
        <v>520</v>
      </c>
      <c r="P18" s="50" t="s">
        <v>521</v>
      </c>
      <c r="Q18" s="49" t="s">
        <v>522</v>
      </c>
      <c r="R18" s="250" t="s">
        <v>523</v>
      </c>
      <c r="S18" s="34"/>
    </row>
    <row r="19" spans="1:19">
      <c r="A19" s="41"/>
      <c r="B19" s="34"/>
      <c r="C19" s="135"/>
      <c r="D19" s="34"/>
      <c r="E19" s="57"/>
      <c r="F19" s="34"/>
      <c r="G19" s="57"/>
      <c r="H19" s="34"/>
      <c r="I19" s="57"/>
      <c r="J19" s="42"/>
      <c r="K19" s="41"/>
      <c r="L19" s="34"/>
      <c r="M19" s="57"/>
      <c r="N19" s="34"/>
      <c r="O19" s="57"/>
      <c r="P19" s="34"/>
      <c r="Q19" s="57"/>
      <c r="R19" s="42"/>
      <c r="S19" s="34"/>
    </row>
    <row r="20" spans="1:19">
      <c r="A20" s="41"/>
      <c r="B20" s="34"/>
      <c r="C20" s="135"/>
      <c r="D20" s="34" t="s">
        <v>2260</v>
      </c>
      <c r="E20" s="57"/>
      <c r="F20" s="34"/>
      <c r="G20" s="57"/>
      <c r="H20" s="34"/>
      <c r="I20" s="57"/>
      <c r="J20" s="42"/>
      <c r="K20" s="41"/>
      <c r="L20" s="34"/>
      <c r="M20" s="57" t="s">
        <v>2260</v>
      </c>
      <c r="N20" s="34"/>
      <c r="O20" s="57"/>
      <c r="P20" s="34"/>
      <c r="Q20" s="57"/>
      <c r="R20" s="42"/>
      <c r="S20" s="34"/>
    </row>
    <row r="21" spans="1:19">
      <c r="A21" s="41"/>
      <c r="B21" s="34"/>
      <c r="C21" s="135"/>
      <c r="D21" s="34"/>
      <c r="E21" s="57"/>
      <c r="F21" s="1228"/>
      <c r="G21" s="1336"/>
      <c r="H21" s="34"/>
      <c r="I21" s="57"/>
      <c r="J21" s="42"/>
      <c r="K21" s="41"/>
      <c r="L21" s="34"/>
      <c r="M21" s="57"/>
      <c r="N21" s="34"/>
      <c r="O21" s="57"/>
      <c r="P21" s="34"/>
      <c r="Q21" s="57"/>
      <c r="R21" s="42"/>
      <c r="S21" s="34"/>
    </row>
    <row r="22" spans="1:19">
      <c r="A22" s="41"/>
      <c r="B22" s="63" t="s">
        <v>231</v>
      </c>
      <c r="C22" s="135"/>
      <c r="D22" s="34" t="s">
        <v>1713</v>
      </c>
      <c r="E22" s="1337">
        <f>SUM(F22:J22)+N22+O22+P22+R22</f>
        <v>-21090321.052415293</v>
      </c>
      <c r="F22" s="1281">
        <f>'[1]Tax Provision'!$D$9</f>
        <v>-27153227.162415288</v>
      </c>
      <c r="G22" s="1282">
        <f>'[1]Tax Provision'!$H$9+'[1]Tax Provision'!$J$10</f>
        <v>6062906.1099999957</v>
      </c>
      <c r="H22" s="517"/>
      <c r="I22" s="491"/>
      <c r="J22" s="254"/>
      <c r="K22" s="41"/>
      <c r="L22" s="63" t="s">
        <v>231</v>
      </c>
      <c r="M22" s="57" t="s">
        <v>1713</v>
      </c>
      <c r="N22" s="517"/>
      <c r="O22" s="491"/>
      <c r="P22" s="517"/>
      <c r="Q22" s="491"/>
      <c r="R22" s="254"/>
      <c r="S22" s="34"/>
    </row>
    <row r="23" spans="1:19">
      <c r="A23" s="41"/>
      <c r="B23" s="63" t="s">
        <v>463</v>
      </c>
      <c r="C23" s="135"/>
      <c r="D23" s="34" t="s">
        <v>2261</v>
      </c>
      <c r="E23" s="1075">
        <f>SUM(F23:J23)+N23+O23+P23+R23</f>
        <v>2422050.56</v>
      </c>
      <c r="F23" s="160"/>
      <c r="G23" s="493"/>
      <c r="H23" s="160"/>
      <c r="I23" s="493"/>
      <c r="J23" s="158"/>
      <c r="K23" s="41"/>
      <c r="L23" s="63" t="s">
        <v>463</v>
      </c>
      <c r="M23" s="57" t="s">
        <v>2261</v>
      </c>
      <c r="N23" s="160"/>
      <c r="O23" s="491"/>
      <c r="P23" s="517"/>
      <c r="Q23" s="1038">
        <v>8000</v>
      </c>
      <c r="R23" s="254">
        <v>2422050.56</v>
      </c>
      <c r="S23" s="34"/>
    </row>
    <row r="24" spans="1:19">
      <c r="A24" s="41"/>
      <c r="B24" s="63" t="s">
        <v>471</v>
      </c>
      <c r="C24" s="135"/>
      <c r="D24" s="34" t="s">
        <v>2262</v>
      </c>
      <c r="E24" s="1075">
        <f>SUM(F24:J24)+N24+O24+P24+R24</f>
        <v>50979.67</v>
      </c>
      <c r="F24" s="160"/>
      <c r="G24" s="493"/>
      <c r="H24" s="160"/>
      <c r="I24" s="493"/>
      <c r="J24" s="158"/>
      <c r="K24" s="41"/>
      <c r="L24" s="63" t="s">
        <v>471</v>
      </c>
      <c r="M24" s="57" t="s">
        <v>2262</v>
      </c>
      <c r="N24" s="160"/>
      <c r="O24" s="493"/>
      <c r="P24" s="160"/>
      <c r="Q24" s="1038">
        <v>8000</v>
      </c>
      <c r="R24" s="254">
        <v>50979.67</v>
      </c>
      <c r="S24" s="34"/>
    </row>
    <row r="25" spans="1:19">
      <c r="A25" s="41"/>
      <c r="B25" s="63" t="s">
        <v>530</v>
      </c>
      <c r="C25" s="135"/>
      <c r="D25" s="34" t="s">
        <v>2263</v>
      </c>
      <c r="E25" s="1075">
        <f>SUM(F25:J25)+N25+O25+P25+R25</f>
        <v>0</v>
      </c>
      <c r="F25" s="160"/>
      <c r="G25" s="493"/>
      <c r="H25" s="160"/>
      <c r="I25" s="493"/>
      <c r="J25" s="158"/>
      <c r="K25" s="41"/>
      <c r="L25" s="63" t="s">
        <v>530</v>
      </c>
      <c r="M25" s="57" t="s">
        <v>499</v>
      </c>
      <c r="N25" s="160"/>
      <c r="O25" s="493"/>
      <c r="P25" s="160"/>
      <c r="Q25" s="493"/>
      <c r="R25" s="254"/>
      <c r="S25" s="34"/>
    </row>
    <row r="26" spans="1:19">
      <c r="A26" s="41"/>
      <c r="B26" s="63" t="s">
        <v>532</v>
      </c>
      <c r="C26" s="135"/>
      <c r="D26" s="34"/>
      <c r="E26" s="834"/>
      <c r="F26" s="169"/>
      <c r="G26" s="834"/>
      <c r="H26" s="169"/>
      <c r="I26" s="834"/>
      <c r="J26" s="167"/>
      <c r="K26" s="41"/>
      <c r="L26" s="63" t="s">
        <v>532</v>
      </c>
      <c r="M26" s="57"/>
      <c r="N26" s="169"/>
      <c r="O26" s="834"/>
      <c r="P26" s="169"/>
      <c r="Q26" s="493"/>
      <c r="R26" s="560"/>
      <c r="S26" s="34"/>
    </row>
    <row r="27" spans="1:19">
      <c r="A27" s="41"/>
      <c r="B27" s="63" t="s">
        <v>242</v>
      </c>
      <c r="C27" s="135"/>
      <c r="D27" s="34" t="s">
        <v>2264</v>
      </c>
      <c r="E27" s="835">
        <f t="shared" ref="E27:J27" si="0">SUM(E22:E26)</f>
        <v>-18617290.822415292</v>
      </c>
      <c r="F27" s="836">
        <f t="shared" si="0"/>
        <v>-27153227.162415288</v>
      </c>
      <c r="G27" s="835">
        <f t="shared" si="0"/>
        <v>6062906.1099999957</v>
      </c>
      <c r="H27" s="836">
        <f t="shared" si="0"/>
        <v>0</v>
      </c>
      <c r="I27" s="835">
        <f t="shared" si="0"/>
        <v>0</v>
      </c>
      <c r="J27" s="837">
        <f t="shared" si="0"/>
        <v>0</v>
      </c>
      <c r="K27" s="41"/>
      <c r="L27" s="63" t="s">
        <v>242</v>
      </c>
      <c r="M27" s="57" t="s">
        <v>2264</v>
      </c>
      <c r="N27" s="836">
        <f>SUM(N22:N26)</f>
        <v>0</v>
      </c>
      <c r="O27" s="835">
        <f>SUM(O22:O26)</f>
        <v>0</v>
      </c>
      <c r="P27" s="836">
        <f>SUM(P22:P26)</f>
        <v>0</v>
      </c>
      <c r="Q27" s="838" t="s">
        <v>2265</v>
      </c>
      <c r="R27" s="837">
        <f>SUM(R22:R26)</f>
        <v>2473030.23</v>
      </c>
      <c r="S27" s="219"/>
    </row>
    <row r="28" spans="1:19">
      <c r="A28" s="41"/>
      <c r="B28" s="34"/>
      <c r="C28" s="135"/>
      <c r="D28" s="34"/>
      <c r="E28" s="741"/>
      <c r="F28" s="219"/>
      <c r="G28" s="741"/>
      <c r="H28" s="219"/>
      <c r="I28" s="741"/>
      <c r="J28" s="220"/>
      <c r="K28" s="41"/>
      <c r="L28" s="34"/>
      <c r="M28" s="57"/>
      <c r="N28" s="219"/>
      <c r="O28" s="741"/>
      <c r="P28" s="219"/>
      <c r="Q28" s="741"/>
      <c r="R28" s="264"/>
      <c r="S28" s="34"/>
    </row>
    <row r="29" spans="1:19">
      <c r="A29" s="41"/>
      <c r="B29" s="34"/>
      <c r="C29" s="135"/>
      <c r="D29" s="34" t="s">
        <v>2266</v>
      </c>
      <c r="E29" s="741"/>
      <c r="F29" s="219"/>
      <c r="G29" s="741"/>
      <c r="H29" s="219"/>
      <c r="I29" s="741"/>
      <c r="J29" s="220"/>
      <c r="K29" s="41"/>
      <c r="L29" s="34"/>
      <c r="M29" s="57" t="s">
        <v>2266</v>
      </c>
      <c r="N29" s="219"/>
      <c r="O29" s="741"/>
      <c r="P29" s="219"/>
      <c r="Q29" s="741"/>
      <c r="R29" s="264"/>
      <c r="S29" s="34"/>
    </row>
    <row r="30" spans="1:19">
      <c r="A30" s="41"/>
      <c r="B30" s="34"/>
      <c r="C30" s="135"/>
      <c r="D30" s="34"/>
      <c r="E30" s="57"/>
      <c r="F30" s="34"/>
      <c r="G30" s="57"/>
      <c r="H30" s="34"/>
      <c r="I30" s="57"/>
      <c r="J30" s="42"/>
      <c r="K30" s="41"/>
      <c r="L30" s="34"/>
      <c r="M30" s="57"/>
      <c r="N30" s="34"/>
      <c r="O30" s="57"/>
      <c r="P30" s="34"/>
      <c r="Q30" s="57"/>
      <c r="R30" s="264"/>
      <c r="S30" s="34"/>
    </row>
    <row r="31" spans="1:19">
      <c r="A31" s="41"/>
      <c r="B31" s="63" t="s">
        <v>245</v>
      </c>
      <c r="C31" s="135"/>
      <c r="D31" s="34" t="s">
        <v>2267</v>
      </c>
      <c r="E31" s="1074">
        <v>6000000</v>
      </c>
      <c r="F31" s="517"/>
      <c r="G31" s="491"/>
      <c r="H31" s="517"/>
      <c r="I31" s="491">
        <f>ROUND(6000000*0.7093,2)</f>
        <v>4255800</v>
      </c>
      <c r="J31" s="491">
        <f>6000000-I31</f>
        <v>1744200</v>
      </c>
      <c r="K31" s="41"/>
      <c r="L31" s="63" t="s">
        <v>245</v>
      </c>
      <c r="M31" s="57" t="s">
        <v>2267</v>
      </c>
      <c r="N31" s="160"/>
      <c r="O31" s="493"/>
      <c r="P31" s="160"/>
      <c r="Q31" s="493"/>
      <c r="R31" s="254"/>
      <c r="S31" s="34"/>
    </row>
    <row r="32" spans="1:19">
      <c r="A32" s="41"/>
      <c r="B32" s="63" t="s">
        <v>248</v>
      </c>
      <c r="C32" s="135"/>
      <c r="D32" s="34" t="s">
        <v>2268</v>
      </c>
      <c r="E32" s="1075">
        <f t="shared" ref="E32:E43" si="1">SUM(F32:J32)+N32+O32+P32+R32</f>
        <v>0</v>
      </c>
      <c r="F32" s="160"/>
      <c r="G32" s="493"/>
      <c r="H32" s="160"/>
      <c r="I32" s="493"/>
      <c r="J32" s="158"/>
      <c r="K32" s="41"/>
      <c r="L32" s="63" t="s">
        <v>248</v>
      </c>
      <c r="M32" s="57" t="s">
        <v>2268</v>
      </c>
      <c r="N32" s="160"/>
      <c r="O32" s="493"/>
      <c r="P32" s="160"/>
      <c r="Q32" s="493"/>
      <c r="R32" s="254"/>
      <c r="S32" s="34"/>
    </row>
    <row r="33" spans="1:19">
      <c r="A33" s="41"/>
      <c r="B33" s="63" t="s">
        <v>252</v>
      </c>
      <c r="C33" s="135"/>
      <c r="D33" s="34" t="s">
        <v>2269</v>
      </c>
      <c r="E33" s="1075">
        <f t="shared" si="1"/>
        <v>0</v>
      </c>
      <c r="F33" s="160"/>
      <c r="G33" s="493"/>
      <c r="H33" s="160"/>
      <c r="I33" s="493"/>
      <c r="J33" s="158"/>
      <c r="K33" s="41"/>
      <c r="L33" s="63" t="s">
        <v>252</v>
      </c>
      <c r="M33" s="57" t="s">
        <v>2269</v>
      </c>
      <c r="N33" s="160"/>
      <c r="O33" s="493"/>
      <c r="P33" s="160"/>
      <c r="Q33" s="493"/>
      <c r="R33" s="254"/>
      <c r="S33" s="34"/>
    </row>
    <row r="34" spans="1:19">
      <c r="A34" s="41"/>
      <c r="B34" s="63" t="s">
        <v>538</v>
      </c>
      <c r="C34" s="135"/>
      <c r="D34" s="34" t="s">
        <v>2270</v>
      </c>
      <c r="E34" s="1075">
        <f t="shared" si="1"/>
        <v>0</v>
      </c>
      <c r="F34" s="160"/>
      <c r="G34" s="493"/>
      <c r="H34" s="160"/>
      <c r="I34" s="493"/>
      <c r="J34" s="158"/>
      <c r="K34" s="41"/>
      <c r="L34" s="63" t="s">
        <v>538</v>
      </c>
      <c r="M34" s="57" t="s">
        <v>2270</v>
      </c>
      <c r="N34" s="160"/>
      <c r="O34" s="493"/>
      <c r="P34" s="160"/>
      <c r="Q34" s="493"/>
      <c r="R34" s="254"/>
      <c r="S34" s="34"/>
    </row>
    <row r="35" spans="1:19">
      <c r="A35" s="41"/>
      <c r="B35" s="63" t="s">
        <v>540</v>
      </c>
      <c r="C35" s="135"/>
      <c r="D35" s="34" t="s">
        <v>2271</v>
      </c>
      <c r="E35" s="1075">
        <f t="shared" si="1"/>
        <v>0</v>
      </c>
      <c r="F35" s="160"/>
      <c r="G35" s="493"/>
      <c r="H35" s="160"/>
      <c r="I35" s="493"/>
      <c r="J35" s="158"/>
      <c r="K35" s="41"/>
      <c r="L35" s="63" t="s">
        <v>540</v>
      </c>
      <c r="M35" s="57" t="s">
        <v>2271</v>
      </c>
      <c r="N35" s="160"/>
      <c r="O35" s="493"/>
      <c r="P35" s="160"/>
      <c r="Q35" s="493"/>
      <c r="R35" s="254"/>
      <c r="S35" s="34"/>
    </row>
    <row r="36" spans="1:19">
      <c r="A36" s="41"/>
      <c r="B36" s="63" t="s">
        <v>542</v>
      </c>
      <c r="C36" s="135"/>
      <c r="D36" s="34" t="s">
        <v>2272</v>
      </c>
      <c r="E36" s="1075">
        <f t="shared" si="1"/>
        <v>0</v>
      </c>
      <c r="F36" s="160"/>
      <c r="G36" s="1096"/>
      <c r="H36" s="160"/>
      <c r="I36" s="493"/>
      <c r="J36" s="158"/>
      <c r="K36" s="41"/>
      <c r="L36" s="63" t="s">
        <v>542</v>
      </c>
      <c r="M36" s="57" t="s">
        <v>2272</v>
      </c>
      <c r="N36" s="160"/>
      <c r="O36" s="493"/>
      <c r="P36" s="160"/>
      <c r="Q36" s="493"/>
      <c r="R36" s="254"/>
      <c r="S36" s="34"/>
    </row>
    <row r="37" spans="1:19">
      <c r="A37" s="41"/>
      <c r="B37" s="63" t="s">
        <v>544</v>
      </c>
      <c r="C37" s="135"/>
      <c r="D37" s="34" t="s">
        <v>2273</v>
      </c>
      <c r="E37" s="1075">
        <f t="shared" si="1"/>
        <v>0</v>
      </c>
      <c r="F37" s="160"/>
      <c r="G37" s="1096"/>
      <c r="H37" s="160"/>
      <c r="I37" s="493"/>
      <c r="J37" s="158"/>
      <c r="K37" s="41"/>
      <c r="L37" s="63" t="s">
        <v>544</v>
      </c>
      <c r="M37" s="57" t="s">
        <v>2274</v>
      </c>
      <c r="N37" s="160"/>
      <c r="O37" s="493"/>
      <c r="P37" s="160"/>
      <c r="Q37" s="493"/>
      <c r="R37" s="254"/>
      <c r="S37" s="34"/>
    </row>
    <row r="38" spans="1:19">
      <c r="A38" s="41"/>
      <c r="B38" s="63" t="s">
        <v>546</v>
      </c>
      <c r="C38" s="135"/>
      <c r="D38" s="34" t="s">
        <v>2275</v>
      </c>
      <c r="E38" s="1075">
        <f t="shared" si="1"/>
        <v>0</v>
      </c>
      <c r="F38" s="160"/>
      <c r="G38" s="1096"/>
      <c r="H38" s="160"/>
      <c r="I38" s="493"/>
      <c r="J38" s="158"/>
      <c r="K38" s="41"/>
      <c r="L38" s="63" t="s">
        <v>546</v>
      </c>
      <c r="M38" s="57" t="s">
        <v>2276</v>
      </c>
      <c r="N38" s="160"/>
      <c r="O38" s="493"/>
      <c r="P38" s="160"/>
      <c r="Q38" s="493"/>
      <c r="R38" s="254"/>
      <c r="S38" s="34"/>
    </row>
    <row r="39" spans="1:19">
      <c r="A39" s="41"/>
      <c r="B39" s="63" t="s">
        <v>547</v>
      </c>
      <c r="C39" s="135"/>
      <c r="D39" s="34" t="s">
        <v>2277</v>
      </c>
      <c r="E39" s="1075">
        <f t="shared" si="1"/>
        <v>0</v>
      </c>
      <c r="F39" s="160"/>
      <c r="G39" s="1096"/>
      <c r="H39" s="160"/>
      <c r="I39" s="493"/>
      <c r="J39" s="158"/>
      <c r="K39" s="41"/>
      <c r="L39" s="63" t="s">
        <v>547</v>
      </c>
      <c r="M39" s="57" t="s">
        <v>2277</v>
      </c>
      <c r="N39" s="160"/>
      <c r="O39" s="493"/>
      <c r="P39" s="160"/>
      <c r="Q39" s="493"/>
      <c r="R39" s="254"/>
      <c r="S39" s="34"/>
    </row>
    <row r="40" spans="1:19">
      <c r="A40" s="41"/>
      <c r="B40" s="63" t="s">
        <v>548</v>
      </c>
      <c r="C40" s="135"/>
      <c r="D40" s="34" t="s">
        <v>2278</v>
      </c>
      <c r="E40" s="1075">
        <f t="shared" si="1"/>
        <v>158993.9</v>
      </c>
      <c r="F40" s="160"/>
      <c r="G40" s="1096"/>
      <c r="H40" s="160"/>
      <c r="I40" s="493"/>
      <c r="J40" s="158"/>
      <c r="K40" s="41"/>
      <c r="L40" s="63" t="s">
        <v>548</v>
      </c>
      <c r="M40" s="57" t="s">
        <v>2278</v>
      </c>
      <c r="N40" s="160"/>
      <c r="O40" s="493"/>
      <c r="P40" s="160"/>
      <c r="Q40" s="1038">
        <v>8000</v>
      </c>
      <c r="R40" s="1051">
        <v>158993.9</v>
      </c>
      <c r="S40" s="34"/>
    </row>
    <row r="41" spans="1:19">
      <c r="A41" s="41"/>
      <c r="B41" s="63" t="s">
        <v>549</v>
      </c>
      <c r="C41" s="135"/>
      <c r="D41" s="34" t="s">
        <v>2279</v>
      </c>
      <c r="E41" s="1075">
        <f t="shared" si="1"/>
        <v>0</v>
      </c>
      <c r="F41" s="160"/>
      <c r="G41" s="493"/>
      <c r="H41" s="160"/>
      <c r="I41" s="493"/>
      <c r="J41" s="158"/>
      <c r="K41" s="41"/>
      <c r="L41" s="63" t="s">
        <v>549</v>
      </c>
      <c r="M41" s="57" t="s">
        <v>2279</v>
      </c>
      <c r="N41" s="160"/>
      <c r="O41" s="493"/>
      <c r="P41" s="160"/>
      <c r="Q41" s="1038"/>
      <c r="R41" s="254"/>
      <c r="S41" s="34"/>
    </row>
    <row r="42" spans="1:19">
      <c r="A42" s="41"/>
      <c r="B42" s="63" t="s">
        <v>550</v>
      </c>
      <c r="C42" s="135"/>
      <c r="D42" s="34" t="s">
        <v>2280</v>
      </c>
      <c r="E42" s="1075">
        <f t="shared" si="1"/>
        <v>0</v>
      </c>
      <c r="F42" s="160"/>
      <c r="G42" s="493"/>
      <c r="H42" s="160"/>
      <c r="I42" s="493"/>
      <c r="J42" s="158"/>
      <c r="K42" s="41"/>
      <c r="L42" s="63" t="s">
        <v>550</v>
      </c>
      <c r="M42" s="57" t="s">
        <v>2280</v>
      </c>
      <c r="N42" s="160"/>
      <c r="O42" s="493"/>
      <c r="P42" s="160"/>
      <c r="Q42" s="493"/>
      <c r="R42" s="254"/>
      <c r="S42" s="34"/>
    </row>
    <row r="43" spans="1:19">
      <c r="A43" s="41"/>
      <c r="B43" s="34"/>
      <c r="C43" s="135"/>
      <c r="D43" s="34" t="s">
        <v>499</v>
      </c>
      <c r="E43" s="1075">
        <f t="shared" si="1"/>
        <v>0</v>
      </c>
      <c r="F43" s="160"/>
      <c r="G43" s="493"/>
      <c r="H43" s="160"/>
      <c r="I43" s="493"/>
      <c r="J43" s="158"/>
      <c r="K43" s="41"/>
      <c r="L43" s="34"/>
      <c r="M43" s="57"/>
      <c r="N43" s="160"/>
      <c r="O43" s="493"/>
      <c r="P43" s="160"/>
      <c r="Q43" s="493"/>
      <c r="R43" s="254"/>
      <c r="S43" s="34"/>
    </row>
    <row r="44" spans="1:19">
      <c r="A44" s="41"/>
      <c r="B44" s="63" t="s">
        <v>551</v>
      </c>
      <c r="C44" s="135"/>
      <c r="D44" s="34"/>
      <c r="E44" s="834"/>
      <c r="F44" s="169"/>
      <c r="G44" s="834"/>
      <c r="H44" s="169"/>
      <c r="I44" s="834"/>
      <c r="J44" s="167"/>
      <c r="K44" s="41"/>
      <c r="L44" s="63" t="s">
        <v>551</v>
      </c>
      <c r="M44" s="57" t="s">
        <v>499</v>
      </c>
      <c r="N44" s="169"/>
      <c r="O44" s="834"/>
      <c r="P44" s="169"/>
      <c r="Q44" s="493"/>
      <c r="R44" s="560"/>
      <c r="S44" s="34"/>
    </row>
    <row r="45" spans="1:19">
      <c r="A45" s="41"/>
      <c r="B45" s="63" t="s">
        <v>552</v>
      </c>
      <c r="C45" s="135"/>
      <c r="D45" s="34" t="s">
        <v>2264</v>
      </c>
      <c r="E45" s="835">
        <f t="shared" ref="E45:J45" si="2">SUM(E31:E44)</f>
        <v>6158993.9000000004</v>
      </c>
      <c r="F45" s="836">
        <f t="shared" si="2"/>
        <v>0</v>
      </c>
      <c r="G45" s="835">
        <f t="shared" si="2"/>
        <v>0</v>
      </c>
      <c r="H45" s="836">
        <f t="shared" si="2"/>
        <v>0</v>
      </c>
      <c r="I45" s="835">
        <f t="shared" si="2"/>
        <v>4255800</v>
      </c>
      <c r="J45" s="837">
        <f t="shared" si="2"/>
        <v>1744200</v>
      </c>
      <c r="K45" s="41"/>
      <c r="L45" s="63" t="s">
        <v>552</v>
      </c>
      <c r="M45" s="57" t="s">
        <v>2264</v>
      </c>
      <c r="N45" s="836">
        <f>SUM(N31:N44)</f>
        <v>0</v>
      </c>
      <c r="O45" s="835">
        <f>SUM(O31:O44)</f>
        <v>0</v>
      </c>
      <c r="P45" s="836">
        <f>SUM(P31:P44)</f>
        <v>0</v>
      </c>
      <c r="Q45" s="838" t="s">
        <v>2265</v>
      </c>
      <c r="R45" s="837">
        <f>SUM(R31:R44)</f>
        <v>158993.9</v>
      </c>
      <c r="S45" s="34"/>
    </row>
    <row r="46" spans="1:19">
      <c r="A46" s="41"/>
      <c r="B46" s="34" t="s">
        <v>360</v>
      </c>
      <c r="C46" s="135"/>
      <c r="D46" s="34"/>
      <c r="E46" s="741"/>
      <c r="F46" s="219"/>
      <c r="G46" s="741"/>
      <c r="H46" s="219"/>
      <c r="I46" s="741"/>
      <c r="J46" s="220"/>
      <c r="K46" s="41"/>
      <c r="L46" s="34" t="s">
        <v>360</v>
      </c>
      <c r="M46" s="57"/>
      <c r="N46" s="219"/>
      <c r="O46" s="741"/>
      <c r="P46" s="219"/>
      <c r="Q46" s="741"/>
      <c r="R46" s="220"/>
      <c r="S46" s="34"/>
    </row>
    <row r="47" spans="1:19">
      <c r="A47" s="41"/>
      <c r="B47" s="63" t="s">
        <v>553</v>
      </c>
      <c r="C47" s="135"/>
      <c r="D47" s="34" t="s">
        <v>2281</v>
      </c>
      <c r="E47" s="493"/>
      <c r="F47" s="160"/>
      <c r="G47" s="493"/>
      <c r="H47" s="160"/>
      <c r="I47" s="493"/>
      <c r="J47" s="158"/>
      <c r="K47" s="41"/>
      <c r="L47" s="63" t="s">
        <v>553</v>
      </c>
      <c r="M47" s="57" t="s">
        <v>2281</v>
      </c>
      <c r="N47" s="160"/>
      <c r="O47" s="493"/>
      <c r="P47" s="160"/>
      <c r="Q47" s="493"/>
      <c r="R47" s="158"/>
      <c r="S47" s="34"/>
    </row>
    <row r="48" spans="1:19">
      <c r="A48" s="41"/>
      <c r="B48" s="34"/>
      <c r="C48" s="135"/>
      <c r="D48" s="34"/>
      <c r="E48" s="57"/>
      <c r="F48" s="34"/>
      <c r="G48" s="57"/>
      <c r="H48" s="34"/>
      <c r="I48" s="57"/>
      <c r="J48" s="42"/>
      <c r="K48" s="41"/>
      <c r="L48" s="34"/>
      <c r="M48" s="57"/>
      <c r="N48" s="34"/>
      <c r="O48" s="57"/>
      <c r="P48" s="34"/>
      <c r="Q48" s="57"/>
      <c r="R48" s="42"/>
      <c r="S48" s="34"/>
    </row>
    <row r="49" spans="1:19">
      <c r="A49" s="41"/>
      <c r="B49" s="63" t="s">
        <v>554</v>
      </c>
      <c r="C49" s="135"/>
      <c r="D49" s="34" t="s">
        <v>2282</v>
      </c>
      <c r="E49" s="1074">
        <v>13132172.67</v>
      </c>
      <c r="F49" s="517"/>
      <c r="G49" s="491"/>
      <c r="H49" s="517"/>
      <c r="I49" s="491">
        <f>ROUND(13132172.67*0.7093,2)</f>
        <v>9314650.0700000003</v>
      </c>
      <c r="J49" s="491">
        <f>13132172.67-I49</f>
        <v>3817522.5999999996</v>
      </c>
      <c r="K49" s="41"/>
      <c r="L49" s="63" t="s">
        <v>554</v>
      </c>
      <c r="M49" s="57" t="s">
        <v>2282</v>
      </c>
      <c r="N49" s="160"/>
      <c r="O49" s="493"/>
      <c r="P49" s="160"/>
      <c r="Q49" s="493"/>
      <c r="R49" s="254"/>
      <c r="S49" s="34"/>
    </row>
    <row r="50" spans="1:19">
      <c r="A50" s="41"/>
      <c r="B50" s="63" t="s">
        <v>555</v>
      </c>
      <c r="C50" s="135"/>
      <c r="D50" s="34" t="s">
        <v>2283</v>
      </c>
      <c r="E50" s="1075">
        <f>SUM(F50:J50)+N50+O50+P50+R50</f>
        <v>0</v>
      </c>
      <c r="F50" s="160"/>
      <c r="G50" s="493"/>
      <c r="H50" s="160"/>
      <c r="I50" s="493"/>
      <c r="J50" s="158"/>
      <c r="K50" s="41"/>
      <c r="L50" s="63" t="s">
        <v>555</v>
      </c>
      <c r="M50" s="57" t="s">
        <v>2283</v>
      </c>
      <c r="N50" s="160"/>
      <c r="O50" s="493"/>
      <c r="P50" s="160"/>
      <c r="Q50" s="493"/>
      <c r="R50" s="158"/>
      <c r="S50" s="34"/>
    </row>
    <row r="51" spans="1:19">
      <c r="A51" s="41"/>
      <c r="B51" s="63" t="s">
        <v>556</v>
      </c>
      <c r="C51" s="135"/>
      <c r="D51" s="34" t="s">
        <v>2284</v>
      </c>
      <c r="E51" s="1075">
        <f>SUM(F51:J51)+N51+O51+P51+R51</f>
        <v>0</v>
      </c>
      <c r="F51" s="160"/>
      <c r="G51" s="493"/>
      <c r="H51" s="160"/>
      <c r="I51" s="493"/>
      <c r="J51" s="158"/>
      <c r="K51" s="41"/>
      <c r="L51" s="63" t="s">
        <v>556</v>
      </c>
      <c r="M51" s="57" t="s">
        <v>2284</v>
      </c>
      <c r="N51" s="160"/>
      <c r="O51" s="493"/>
      <c r="P51" s="160"/>
      <c r="Q51" s="493"/>
      <c r="R51" s="158"/>
      <c r="S51" s="34"/>
    </row>
    <row r="52" spans="1:19">
      <c r="A52" s="41"/>
      <c r="B52" s="63" t="s">
        <v>557</v>
      </c>
      <c r="C52" s="135"/>
      <c r="D52" s="34" t="s">
        <v>2285</v>
      </c>
      <c r="E52" s="1075">
        <f>SUM(F52:J52)+N52+O52+P52+R52</f>
        <v>0</v>
      </c>
      <c r="F52" s="160"/>
      <c r="G52" s="493"/>
      <c r="H52" s="160"/>
      <c r="I52" s="493"/>
      <c r="J52" s="158"/>
      <c r="K52" s="41"/>
      <c r="L52" s="63" t="s">
        <v>557</v>
      </c>
      <c r="M52" s="57" t="s">
        <v>2285</v>
      </c>
      <c r="N52" s="160"/>
      <c r="O52" s="493"/>
      <c r="P52" s="160"/>
      <c r="Q52" s="493"/>
      <c r="R52" s="158"/>
      <c r="S52" s="34"/>
    </row>
    <row r="53" spans="1:19">
      <c r="A53" s="41"/>
      <c r="B53" s="63" t="s">
        <v>696</v>
      </c>
      <c r="C53" s="135"/>
      <c r="D53" s="34" t="s">
        <v>2078</v>
      </c>
      <c r="E53" s="1075">
        <f>SUM(F53:J53)+N53+O53+P53+R53</f>
        <v>0</v>
      </c>
      <c r="F53" s="160"/>
      <c r="G53" s="493"/>
      <c r="H53" s="160"/>
      <c r="I53" s="493"/>
      <c r="J53" s="158"/>
      <c r="K53" s="41"/>
      <c r="L53" s="63" t="s">
        <v>696</v>
      </c>
      <c r="M53" s="57" t="s">
        <v>2078</v>
      </c>
      <c r="N53" s="160"/>
      <c r="O53" s="493"/>
      <c r="P53" s="160"/>
      <c r="Q53" s="493"/>
      <c r="R53" s="158"/>
      <c r="S53" s="34"/>
    </row>
    <row r="54" spans="1:19">
      <c r="A54" s="41"/>
      <c r="B54" s="63" t="s">
        <v>698</v>
      </c>
      <c r="C54" s="135"/>
      <c r="D54" s="34" t="s">
        <v>499</v>
      </c>
      <c r="E54" s="1075">
        <f>SUM(F54:J54)+N54+O54+P54+R54</f>
        <v>0</v>
      </c>
      <c r="F54" s="160"/>
      <c r="G54" s="493"/>
      <c r="H54" s="160"/>
      <c r="I54" s="493"/>
      <c r="J54" s="158"/>
      <c r="K54" s="41"/>
      <c r="L54" s="63" t="s">
        <v>698</v>
      </c>
      <c r="M54" s="57" t="s">
        <v>499</v>
      </c>
      <c r="N54" s="160"/>
      <c r="O54" s="493"/>
      <c r="P54" s="160"/>
      <c r="Q54" s="493"/>
      <c r="R54" s="158"/>
      <c r="S54" s="34"/>
    </row>
    <row r="55" spans="1:19">
      <c r="A55" s="41"/>
      <c r="B55" s="63" t="s">
        <v>700</v>
      </c>
      <c r="C55" s="135"/>
      <c r="D55" s="34"/>
      <c r="E55" s="1076"/>
      <c r="F55" s="169"/>
      <c r="G55" s="834"/>
      <c r="H55" s="169"/>
      <c r="I55" s="834"/>
      <c r="J55" s="167"/>
      <c r="K55" s="41"/>
      <c r="L55" s="63" t="s">
        <v>700</v>
      </c>
      <c r="M55" s="57"/>
      <c r="N55" s="169"/>
      <c r="O55" s="834"/>
      <c r="P55" s="169"/>
      <c r="Q55" s="493"/>
      <c r="R55" s="167"/>
      <c r="S55" s="34"/>
    </row>
    <row r="56" spans="1:19">
      <c r="A56" s="41"/>
      <c r="B56" s="63" t="s">
        <v>292</v>
      </c>
      <c r="C56" s="135"/>
      <c r="D56" s="34" t="s">
        <v>2264</v>
      </c>
      <c r="E56" s="835">
        <f t="shared" ref="E56:J56" si="3">SUM(E49:E55)</f>
        <v>13132172.67</v>
      </c>
      <c r="F56" s="839">
        <f t="shared" si="3"/>
        <v>0</v>
      </c>
      <c r="G56" s="839">
        <f t="shared" si="3"/>
        <v>0</v>
      </c>
      <c r="H56" s="839">
        <f t="shared" si="3"/>
        <v>0</v>
      </c>
      <c r="I56" s="839">
        <f t="shared" si="3"/>
        <v>9314650.0700000003</v>
      </c>
      <c r="J56" s="837">
        <f t="shared" si="3"/>
        <v>3817522.5999999996</v>
      </c>
      <c r="K56" s="41"/>
      <c r="L56" s="63" t="s">
        <v>292</v>
      </c>
      <c r="M56" s="57" t="s">
        <v>2264</v>
      </c>
      <c r="N56" s="836">
        <f>SUM(N49:N55)</f>
        <v>0</v>
      </c>
      <c r="O56" s="835">
        <f>SUM(O49:O55)</f>
        <v>0</v>
      </c>
      <c r="P56" s="836">
        <f>SUM(P49:P55)</f>
        <v>0</v>
      </c>
      <c r="Q56" s="840" t="s">
        <v>2265</v>
      </c>
      <c r="R56" s="837">
        <f>SUM(R49:R55)</f>
        <v>0</v>
      </c>
      <c r="S56" s="34"/>
    </row>
    <row r="57" spans="1:19">
      <c r="A57" s="41"/>
      <c r="B57" s="34"/>
      <c r="C57" s="135"/>
      <c r="D57" s="34"/>
      <c r="E57" s="741"/>
      <c r="F57" s="219"/>
      <c r="G57" s="741"/>
      <c r="H57" s="219"/>
      <c r="I57" s="741"/>
      <c r="J57" s="220"/>
      <c r="K57" s="41"/>
      <c r="L57" s="34"/>
      <c r="M57" s="57"/>
      <c r="N57" s="219"/>
      <c r="O57" s="741"/>
      <c r="P57" s="219"/>
      <c r="Q57" s="741"/>
      <c r="R57" s="220"/>
      <c r="S57" s="34"/>
    </row>
    <row r="58" spans="1:19">
      <c r="A58" s="41"/>
      <c r="B58" s="63" t="s">
        <v>883</v>
      </c>
      <c r="C58" s="135"/>
      <c r="D58" s="7" t="s">
        <v>2286</v>
      </c>
      <c r="E58" s="1074">
        <f>SUM(F58:J58)+N58+O58+P58+R58</f>
        <v>0</v>
      </c>
      <c r="F58" s="517"/>
      <c r="G58" s="491"/>
      <c r="H58" s="517"/>
      <c r="I58" s="491"/>
      <c r="J58" s="254"/>
      <c r="K58" s="41"/>
      <c r="L58" s="63" t="s">
        <v>883</v>
      </c>
      <c r="M58" s="488" t="s">
        <v>2286</v>
      </c>
      <c r="N58" s="160"/>
      <c r="O58" s="493"/>
      <c r="P58" s="160"/>
      <c r="Q58" s="493"/>
      <c r="R58" s="158"/>
      <c r="S58" s="34"/>
    </row>
    <row r="59" spans="1:19">
      <c r="A59" s="41"/>
      <c r="B59" s="63" t="s">
        <v>886</v>
      </c>
      <c r="C59" s="135"/>
      <c r="D59" s="34"/>
      <c r="E59" s="1075">
        <f>SUM(F59:J59)+N59+O59+P59+R59</f>
        <v>0</v>
      </c>
      <c r="F59" s="160"/>
      <c r="G59" s="493"/>
      <c r="H59" s="160"/>
      <c r="I59" s="493"/>
      <c r="J59" s="158"/>
      <c r="K59" s="41"/>
      <c r="L59" s="63" t="s">
        <v>886</v>
      </c>
      <c r="M59" s="57"/>
      <c r="N59" s="160"/>
      <c r="O59" s="493"/>
      <c r="P59" s="160"/>
      <c r="Q59" s="493"/>
      <c r="R59" s="158"/>
      <c r="S59" s="34"/>
    </row>
    <row r="60" spans="1:19">
      <c r="A60" s="41"/>
      <c r="B60" s="63" t="s">
        <v>889</v>
      </c>
      <c r="C60" s="135"/>
      <c r="D60" s="34"/>
      <c r="E60" s="1077">
        <f>SUM(F60:J60)+N60+O60+P60+R60</f>
        <v>0</v>
      </c>
      <c r="F60" s="169"/>
      <c r="G60" s="834"/>
      <c r="H60" s="169"/>
      <c r="I60" s="834"/>
      <c r="J60" s="167"/>
      <c r="K60" s="41"/>
      <c r="L60" s="63" t="s">
        <v>889</v>
      </c>
      <c r="M60" s="57"/>
      <c r="N60" s="169"/>
      <c r="O60" s="834"/>
      <c r="P60" s="169"/>
      <c r="Q60" s="493"/>
      <c r="R60" s="167"/>
      <c r="S60" s="34"/>
    </row>
    <row r="61" spans="1:19">
      <c r="A61" s="41"/>
      <c r="B61" s="34" t="s">
        <v>360</v>
      </c>
      <c r="C61" s="135"/>
      <c r="D61" s="34"/>
      <c r="E61" s="741"/>
      <c r="F61" s="219"/>
      <c r="G61" s="741"/>
      <c r="H61" s="219"/>
      <c r="I61" s="741"/>
      <c r="J61" s="220"/>
      <c r="K61" s="41"/>
      <c r="L61" s="34" t="s">
        <v>360</v>
      </c>
      <c r="M61" s="57"/>
      <c r="N61" s="219"/>
      <c r="O61" s="741"/>
      <c r="P61" s="219"/>
      <c r="Q61" s="741"/>
      <c r="R61" s="220"/>
      <c r="S61" s="34"/>
    </row>
    <row r="62" spans="1:19" ht="15.75" thickBot="1">
      <c r="A62" s="127"/>
      <c r="B62" s="841" t="s">
        <v>893</v>
      </c>
      <c r="C62" s="515"/>
      <c r="D62" s="70" t="s">
        <v>2287</v>
      </c>
      <c r="E62" s="842">
        <f t="shared" ref="E62:J62" si="4">E27+E45+E56+E58+E59+E60</f>
        <v>673875.74758470803</v>
      </c>
      <c r="F62" s="743">
        <f t="shared" si="4"/>
        <v>-27153227.162415288</v>
      </c>
      <c r="G62" s="842">
        <f t="shared" si="4"/>
        <v>6062906.1099999957</v>
      </c>
      <c r="H62" s="743">
        <f t="shared" si="4"/>
        <v>0</v>
      </c>
      <c r="I62" s="842">
        <f t="shared" si="4"/>
        <v>13570450.07</v>
      </c>
      <c r="J62" s="260">
        <f t="shared" si="4"/>
        <v>5561722.5999999996</v>
      </c>
      <c r="K62" s="127"/>
      <c r="L62" s="841" t="s">
        <v>893</v>
      </c>
      <c r="M62" s="69" t="s">
        <v>2287</v>
      </c>
      <c r="N62" s="743">
        <f>N27+N45+N56+N58+N59+N60</f>
        <v>0</v>
      </c>
      <c r="O62" s="842">
        <f>O27+O45+O56+O58+O59+O60</f>
        <v>0</v>
      </c>
      <c r="P62" s="743">
        <f>P27+P45+P56+P58+P59+P60</f>
        <v>0</v>
      </c>
      <c r="Q62" s="843" t="s">
        <v>2288</v>
      </c>
      <c r="R62" s="260">
        <f>R27+R45+R56+R58+R59+R60</f>
        <v>2632024.13</v>
      </c>
      <c r="S62" s="34"/>
    </row>
    <row r="63" spans="1:19">
      <c r="A63" s="34"/>
      <c r="B63" s="34" t="s">
        <v>221</v>
      </c>
      <c r="C63" s="34"/>
      <c r="D63" s="34"/>
      <c r="E63" s="34"/>
      <c r="F63" s="34"/>
      <c r="G63" s="34"/>
      <c r="H63" s="34"/>
      <c r="I63" s="34"/>
      <c r="J63" s="34"/>
      <c r="K63" s="34"/>
      <c r="L63" s="34" t="s">
        <v>360</v>
      </c>
      <c r="M63" s="34"/>
      <c r="N63" s="34"/>
      <c r="O63" s="34"/>
      <c r="P63" s="34"/>
      <c r="Q63" s="34"/>
      <c r="R63" s="130" t="s">
        <v>221</v>
      </c>
      <c r="S63" s="34"/>
    </row>
    <row r="64" spans="1:19">
      <c r="A64" s="101">
        <v>70</v>
      </c>
      <c r="B64" s="101"/>
      <c r="C64" s="101"/>
      <c r="D64" s="101"/>
      <c r="E64" s="101"/>
      <c r="F64" s="101"/>
      <c r="G64" s="101"/>
      <c r="H64" s="101"/>
      <c r="I64" s="101"/>
      <c r="J64" s="101"/>
      <c r="K64" s="34"/>
      <c r="L64" s="101">
        <v>71</v>
      </c>
      <c r="M64" s="101"/>
      <c r="N64" s="101"/>
      <c r="O64" s="101"/>
      <c r="P64" s="101"/>
      <c r="Q64" s="101"/>
      <c r="R64" s="101"/>
      <c r="S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row r="79" spans="1:1">
      <c r="A79" s="34"/>
    </row>
    <row r="80" spans="1:1">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row r="91" spans="1:1">
      <c r="A91" s="34"/>
    </row>
    <row r="92" spans="1:1">
      <c r="A92" s="34"/>
    </row>
    <row r="93" spans="1:1">
      <c r="A93" s="34"/>
    </row>
    <row r="94" spans="1:1">
      <c r="A94" s="34"/>
    </row>
    <row r="95" spans="1:1">
      <c r="A95" s="34"/>
    </row>
    <row r="96" spans="1:1">
      <c r="A96" s="34"/>
    </row>
    <row r="97" spans="1:1">
      <c r="A97" s="34"/>
    </row>
    <row r="98" spans="1:1">
      <c r="A98" s="34"/>
    </row>
  </sheetData>
  <printOptions horizontalCentered="1" verticalCentered="1"/>
  <pageMargins left="0.5" right="0.5" top="0.5" bottom="0.5" header="0" footer="0"/>
  <pageSetup scale="65" fitToWidth="2" orientation="portrait" r:id="rId1"/>
  <headerFooter alignWithMargins="0"/>
  <colBreaks count="1" manualBreakCount="1">
    <brk id="10" max="63" man="1"/>
  </colBreaks>
  <ignoredErrors>
    <ignoredError sqref="E23:E25 E32:E43 E50:E60" unlocked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N265"/>
  <sheetViews>
    <sheetView showGridLines="0" defaultGridColor="0" colorId="22" zoomScale="75" zoomScaleNormal="75" workbookViewId="0">
      <selection activeCell="D41" sqref="D41"/>
    </sheetView>
  </sheetViews>
  <sheetFormatPr defaultColWidth="9.77734375" defaultRowHeight="15"/>
  <cols>
    <col min="2" max="2" width="70.77734375" customWidth="1"/>
    <col min="3" max="3" width="14.77734375" customWidth="1"/>
    <col min="4" max="4" width="20.44140625" customWidth="1"/>
  </cols>
  <sheetData>
    <row r="1" spans="1:40" ht="18.75" thickBot="1">
      <c r="A1" s="1475" t="str">
        <f>'Data Sheet'!A54</f>
        <v>Annual Report of Frontier Telephone of Rochester, Inc.                                                                                           For the period ending December 31, 2015</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row>
    <row r="2" spans="1:40" ht="18">
      <c r="A2" s="748"/>
      <c r="B2" s="691"/>
      <c r="C2" s="691"/>
      <c r="D2" s="692"/>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row>
    <row r="3" spans="1:40" ht="18">
      <c r="A3" s="497" t="s">
        <v>2289</v>
      </c>
      <c r="B3" s="693"/>
      <c r="C3" s="693"/>
      <c r="D3" s="694"/>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row>
    <row r="4" spans="1:40" ht="18">
      <c r="A4" s="132"/>
      <c r="B4" s="688"/>
      <c r="C4" s="688"/>
      <c r="D4" s="695"/>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row>
    <row r="5" spans="1:40" ht="18">
      <c r="A5" s="749" t="s">
        <v>1399</v>
      </c>
      <c r="B5" s="688" t="s">
        <v>2290</v>
      </c>
      <c r="C5" s="688"/>
      <c r="D5" s="695"/>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row>
    <row r="6" spans="1:40" ht="18">
      <c r="A6" s="132"/>
      <c r="B6" s="688" t="s">
        <v>2291</v>
      </c>
      <c r="C6" s="688"/>
      <c r="D6" s="695"/>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row>
    <row r="7" spans="1:40" ht="18">
      <c r="A7" s="132"/>
      <c r="B7" s="688" t="s">
        <v>2292</v>
      </c>
      <c r="C7" s="688"/>
      <c r="D7" s="695"/>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row>
    <row r="8" spans="1:40" ht="18">
      <c r="A8" s="132"/>
      <c r="B8" s="688" t="s">
        <v>2293</v>
      </c>
      <c r="C8" s="688"/>
      <c r="D8" s="695"/>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8"/>
    </row>
    <row r="9" spans="1:40" ht="18">
      <c r="A9" s="132"/>
      <c r="B9" s="688" t="s">
        <v>2294</v>
      </c>
      <c r="C9" s="688"/>
      <c r="D9" s="695"/>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row>
    <row r="10" spans="1:40" ht="18">
      <c r="A10" s="132"/>
      <c r="B10" s="688" t="s">
        <v>2295</v>
      </c>
      <c r="C10" s="688"/>
      <c r="D10" s="695"/>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row>
    <row r="11" spans="1:40" ht="18">
      <c r="A11" s="749" t="s">
        <v>1405</v>
      </c>
      <c r="B11" s="688" t="s">
        <v>2296</v>
      </c>
      <c r="C11" s="688"/>
      <c r="D11" s="695"/>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row>
    <row r="12" spans="1:40" ht="18">
      <c r="A12" s="132"/>
      <c r="B12" s="688" t="s">
        <v>2297</v>
      </c>
      <c r="C12" s="688"/>
      <c r="D12" s="695"/>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row>
    <row r="13" spans="1:40" ht="18">
      <c r="A13" s="749" t="s">
        <v>1430</v>
      </c>
      <c r="B13" s="688" t="s">
        <v>2298</v>
      </c>
      <c r="C13" s="688"/>
      <c r="D13" s="695"/>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row>
    <row r="14" spans="1:40" ht="18">
      <c r="A14" s="132"/>
      <c r="B14" s="688" t="s">
        <v>2299</v>
      </c>
      <c r="C14" s="688"/>
      <c r="D14" s="695"/>
      <c r="E14" s="688"/>
      <c r="F14" s="688"/>
      <c r="G14" s="688"/>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row>
    <row r="15" spans="1:40" ht="18">
      <c r="A15" s="749" t="s">
        <v>1811</v>
      </c>
      <c r="B15" s="688" t="s">
        <v>2300</v>
      </c>
      <c r="C15" s="688"/>
      <c r="D15" s="695"/>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row>
    <row r="16" spans="1:40" ht="18">
      <c r="A16" s="132"/>
      <c r="B16" s="688" t="s">
        <v>2301</v>
      </c>
      <c r="C16" s="688"/>
      <c r="D16" s="695"/>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88"/>
      <c r="AM16" s="688"/>
      <c r="AN16" s="688"/>
    </row>
    <row r="17" spans="1:40" ht="18">
      <c r="A17" s="132"/>
      <c r="B17" s="688"/>
      <c r="C17" s="688"/>
      <c r="D17" s="695"/>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row>
    <row r="18" spans="1:40" ht="18">
      <c r="A18" s="696" t="s">
        <v>489</v>
      </c>
      <c r="B18" s="844" t="s">
        <v>1642</v>
      </c>
      <c r="C18" s="699"/>
      <c r="D18" s="700" t="s">
        <v>730</v>
      </c>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row>
    <row r="19" spans="1:40" ht="18">
      <c r="A19" s="757" t="s">
        <v>501</v>
      </c>
      <c r="B19" s="845" t="s">
        <v>226</v>
      </c>
      <c r="C19" s="759"/>
      <c r="D19" s="846" t="s">
        <v>227</v>
      </c>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row>
    <row r="20" spans="1:40" ht="18">
      <c r="A20" s="629" t="s">
        <v>231</v>
      </c>
      <c r="B20" s="847" t="s">
        <v>360</v>
      </c>
      <c r="C20" s="642"/>
      <c r="D20" s="647"/>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row>
    <row r="21" spans="1:40" ht="18">
      <c r="A21" s="629" t="s">
        <v>463</v>
      </c>
      <c r="B21" s="848"/>
      <c r="C21" s="642"/>
      <c r="D21" s="766"/>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row>
    <row r="22" spans="1:40" ht="18">
      <c r="A22" s="629" t="s">
        <v>471</v>
      </c>
      <c r="B22" s="847"/>
      <c r="C22" s="642"/>
      <c r="D22" s="766"/>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row>
    <row r="23" spans="1:40" ht="18">
      <c r="A23" s="629" t="s">
        <v>530</v>
      </c>
      <c r="B23" s="847"/>
      <c r="C23" s="642"/>
      <c r="D23" s="766"/>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row>
    <row r="24" spans="1:40" ht="18">
      <c r="A24" s="629" t="s">
        <v>532</v>
      </c>
      <c r="B24" s="847"/>
      <c r="C24" s="642"/>
      <c r="D24" s="766"/>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row>
    <row r="25" spans="1:40" ht="18">
      <c r="A25" s="629" t="s">
        <v>242</v>
      </c>
      <c r="B25" s="847"/>
      <c r="C25" s="642"/>
      <c r="D25" s="766"/>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row>
    <row r="26" spans="1:40" ht="18">
      <c r="A26" s="629" t="s">
        <v>245</v>
      </c>
      <c r="B26" s="847"/>
      <c r="C26" s="642"/>
      <c r="D26" s="766"/>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8"/>
      <c r="AM26" s="688"/>
      <c r="AN26" s="688"/>
    </row>
    <row r="27" spans="1:40" ht="18">
      <c r="A27" s="629" t="s">
        <v>248</v>
      </c>
      <c r="B27" s="847"/>
      <c r="C27" s="642"/>
      <c r="D27" s="766"/>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row>
    <row r="28" spans="1:40" ht="18">
      <c r="A28" s="629" t="s">
        <v>252</v>
      </c>
      <c r="B28" s="847"/>
      <c r="C28" s="642"/>
      <c r="D28" s="766"/>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row>
    <row r="29" spans="1:40" ht="18">
      <c r="A29" s="629" t="s">
        <v>538</v>
      </c>
      <c r="B29" s="847"/>
      <c r="C29" s="642"/>
      <c r="D29" s="766"/>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row>
    <row r="30" spans="1:40" ht="18">
      <c r="A30" s="629" t="s">
        <v>540</v>
      </c>
      <c r="B30" s="847"/>
      <c r="C30" s="642"/>
      <c r="D30" s="766"/>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row>
    <row r="31" spans="1:40" ht="18">
      <c r="A31" s="629" t="s">
        <v>542</v>
      </c>
      <c r="B31" s="847"/>
      <c r="C31" s="642"/>
      <c r="D31" s="766"/>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row>
    <row r="32" spans="1:40" ht="18">
      <c r="A32" s="629" t="s">
        <v>544</v>
      </c>
      <c r="B32" s="847"/>
      <c r="C32" s="642"/>
      <c r="D32" s="766"/>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row>
    <row r="33" spans="1:40" ht="18">
      <c r="A33" s="629" t="s">
        <v>546</v>
      </c>
      <c r="B33" s="847"/>
      <c r="C33" s="642"/>
      <c r="D33" s="766"/>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row>
    <row r="34" spans="1:40" ht="18">
      <c r="A34" s="629" t="s">
        <v>547</v>
      </c>
      <c r="B34" s="847"/>
      <c r="C34" s="642"/>
      <c r="D34" s="766"/>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row>
    <row r="35" spans="1:40" ht="18">
      <c r="A35" s="629" t="s">
        <v>548</v>
      </c>
      <c r="B35" s="847"/>
      <c r="C35" s="642"/>
      <c r="D35" s="766"/>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row>
    <row r="36" spans="1:40" ht="18">
      <c r="A36" s="629" t="s">
        <v>549</v>
      </c>
      <c r="B36" s="847"/>
      <c r="C36" s="642"/>
      <c r="D36" s="766"/>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row>
    <row r="37" spans="1:40" ht="18">
      <c r="A37" s="629" t="s">
        <v>550</v>
      </c>
      <c r="B37" s="847"/>
      <c r="C37" s="642"/>
      <c r="D37" s="766"/>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row>
    <row r="38" spans="1:40" ht="18">
      <c r="A38" s="629" t="s">
        <v>551</v>
      </c>
      <c r="B38" s="847"/>
      <c r="C38" s="642"/>
      <c r="D38" s="766"/>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row>
    <row r="39" spans="1:40" ht="18">
      <c r="A39" s="629" t="s">
        <v>552</v>
      </c>
      <c r="B39" s="847"/>
      <c r="C39" s="642"/>
      <c r="D39" s="766"/>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row>
    <row r="40" spans="1:40" ht="18">
      <c r="A40" s="629" t="s">
        <v>553</v>
      </c>
      <c r="B40" s="847"/>
      <c r="C40" s="642"/>
      <c r="D40" s="766"/>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row>
    <row r="41" spans="1:40" ht="18">
      <c r="A41" s="629" t="s">
        <v>554</v>
      </c>
      <c r="B41" s="847"/>
      <c r="C41" s="642"/>
      <c r="D41" s="766"/>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row>
    <row r="42" spans="1:40" ht="18">
      <c r="A42" s="629" t="s">
        <v>555</v>
      </c>
      <c r="B42" s="847"/>
      <c r="C42" s="642"/>
      <c r="D42" s="766"/>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row>
    <row r="43" spans="1:40" ht="18">
      <c r="A43" s="629" t="s">
        <v>556</v>
      </c>
      <c r="B43" s="847"/>
      <c r="C43" s="642"/>
      <c r="D43" s="766"/>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row>
    <row r="44" spans="1:40" ht="18">
      <c r="A44" s="629" t="s">
        <v>557</v>
      </c>
      <c r="B44" s="847"/>
      <c r="C44" s="642"/>
      <c r="D44" s="766"/>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row>
    <row r="45" spans="1:40" ht="18">
      <c r="A45" s="629" t="s">
        <v>696</v>
      </c>
      <c r="B45" s="847"/>
      <c r="C45" s="642"/>
      <c r="D45" s="766"/>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row>
    <row r="46" spans="1:40" ht="18">
      <c r="A46" s="629" t="s">
        <v>698</v>
      </c>
      <c r="B46" s="847"/>
      <c r="C46" s="642"/>
      <c r="D46" s="766"/>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row>
    <row r="47" spans="1:40" ht="18">
      <c r="A47" s="629" t="s">
        <v>700</v>
      </c>
      <c r="B47" s="847"/>
      <c r="C47" s="642"/>
      <c r="D47" s="766"/>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row>
    <row r="48" spans="1:40" ht="18">
      <c r="A48" s="629" t="s">
        <v>292</v>
      </c>
      <c r="B48" s="847"/>
      <c r="C48" s="642"/>
      <c r="D48" s="766"/>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row>
    <row r="49" spans="1:40" ht="18">
      <c r="A49" s="629" t="s">
        <v>883</v>
      </c>
      <c r="B49" s="847"/>
      <c r="C49" s="642"/>
      <c r="D49" s="766"/>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row>
    <row r="50" spans="1:40" ht="18">
      <c r="A50" s="629" t="s">
        <v>886</v>
      </c>
      <c r="B50" s="847"/>
      <c r="C50" s="642"/>
      <c r="D50" s="766"/>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row>
    <row r="51" spans="1:40" ht="18">
      <c r="A51" s="629" t="s">
        <v>889</v>
      </c>
      <c r="B51" s="847"/>
      <c r="C51" s="642"/>
      <c r="D51" s="766"/>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row>
    <row r="52" spans="1:40" ht="18">
      <c r="A52" s="629" t="s">
        <v>893</v>
      </c>
      <c r="B52" s="847"/>
      <c r="C52" s="642"/>
      <c r="D52" s="766"/>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row>
    <row r="53" spans="1:40" ht="18">
      <c r="A53" s="629" t="s">
        <v>896</v>
      </c>
      <c r="B53" s="847"/>
      <c r="C53" s="642"/>
      <c r="D53" s="766"/>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row>
    <row r="54" spans="1:40" ht="18.75" thickBot="1">
      <c r="A54" s="713" t="s">
        <v>899</v>
      </c>
      <c r="B54" s="849" t="s">
        <v>1620</v>
      </c>
      <c r="C54" s="850"/>
      <c r="D54" s="851">
        <f>SUM(D20:D53)</f>
        <v>0</v>
      </c>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row>
    <row r="55" spans="1:40" ht="18">
      <c r="A55" s="769" t="s">
        <v>595</v>
      </c>
      <c r="B55" s="688"/>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row>
    <row r="56" spans="1:40" ht="18">
      <c r="A56" s="693">
        <v>72</v>
      </c>
      <c r="B56" s="693"/>
      <c r="C56" s="693"/>
      <c r="D56" s="693"/>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row>
    <row r="57" spans="1:40" ht="18">
      <c r="A57" s="688"/>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row>
    <row r="58" spans="1:40" ht="18">
      <c r="A58" s="688"/>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row>
    <row r="59" spans="1:40" ht="18">
      <c r="A59" s="688"/>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row>
    <row r="60" spans="1:40" ht="18">
      <c r="A60" s="688"/>
      <c r="B60" s="688"/>
      <c r="C60" s="688"/>
      <c r="D60" s="688"/>
      <c r="E60" s="688"/>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row>
    <row r="61" spans="1:40" ht="18">
      <c r="A61" s="688"/>
      <c r="B61" s="688"/>
      <c r="C61" s="688"/>
      <c r="D61" s="688"/>
      <c r="E61" s="688"/>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row>
    <row r="62" spans="1:40" ht="18">
      <c r="A62" s="688"/>
      <c r="B62" s="688"/>
      <c r="C62" s="688"/>
      <c r="D62" s="688"/>
      <c r="E62" s="688"/>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row>
    <row r="63" spans="1:40" ht="18">
      <c r="A63" s="688"/>
      <c r="B63" s="688"/>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row>
    <row r="64" spans="1:40" ht="18">
      <c r="A64" s="688"/>
      <c r="B64" s="688"/>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row>
    <row r="65" spans="1:40" ht="18">
      <c r="A65" s="688"/>
      <c r="B65" s="688"/>
      <c r="C65" s="688"/>
      <c r="D65" s="688"/>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row>
    <row r="66" spans="1:40" ht="18">
      <c r="A66" s="688"/>
      <c r="B66" s="688"/>
      <c r="C66" s="688"/>
      <c r="D66" s="688"/>
      <c r="E66" s="688"/>
      <c r="F66" s="688"/>
      <c r="G66" s="688"/>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row>
    <row r="67" spans="1:40" ht="18">
      <c r="A67" s="688"/>
      <c r="B67" s="688"/>
      <c r="C67" s="688"/>
      <c r="D67" s="688"/>
      <c r="E67" s="688"/>
      <c r="F67" s="688"/>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row>
    <row r="68" spans="1:40" ht="18">
      <c r="A68" s="688"/>
      <c r="B68" s="688"/>
      <c r="C68" s="688"/>
      <c r="D68" s="688"/>
      <c r="E68" s="688"/>
      <c r="F68" s="688"/>
      <c r="G68" s="688"/>
      <c r="H68" s="688"/>
      <c r="I68" s="688"/>
      <c r="J68" s="688"/>
      <c r="K68" s="688"/>
      <c r="L68" s="688"/>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row>
    <row r="69" spans="1:40" ht="18">
      <c r="A69" s="688"/>
      <c r="B69" s="688"/>
      <c r="C69" s="688"/>
      <c r="D69" s="688"/>
      <c r="E69" s="688"/>
      <c r="F69" s="688"/>
      <c r="G69" s="688"/>
      <c r="H69" s="688"/>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row>
    <row r="70" spans="1:40" ht="18">
      <c r="A70" s="688"/>
      <c r="B70" s="688"/>
      <c r="C70" s="688"/>
      <c r="D70" s="688"/>
      <c r="E70" s="688"/>
      <c r="F70" s="688"/>
      <c r="G70" s="688"/>
      <c r="H70" s="688"/>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row>
    <row r="71" spans="1:40" ht="18">
      <c r="A71" s="688"/>
      <c r="B71" s="688"/>
      <c r="C71" s="688"/>
      <c r="D71" s="688"/>
      <c r="E71" s="688"/>
      <c r="F71" s="688"/>
      <c r="G71" s="688"/>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row>
    <row r="72" spans="1:40" ht="18">
      <c r="A72" s="688"/>
      <c r="B72" s="688"/>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row>
    <row r="73" spans="1:40" ht="18">
      <c r="A73" s="688"/>
      <c r="B73" s="688"/>
      <c r="C73" s="688"/>
      <c r="D73" s="688"/>
      <c r="E73" s="688"/>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row>
    <row r="74" spans="1:40" ht="18">
      <c r="A74" s="688"/>
      <c r="B74" s="688"/>
      <c r="C74" s="688"/>
      <c r="D74" s="688"/>
      <c r="E74" s="688"/>
      <c r="F74" s="688"/>
      <c r="G74" s="688"/>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row>
    <row r="75" spans="1:40" ht="18">
      <c r="A75" s="688"/>
      <c r="B75" s="688"/>
      <c r="C75" s="688"/>
      <c r="D75" s="688"/>
      <c r="E75" s="688"/>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row>
    <row r="76" spans="1:40" ht="18">
      <c r="A76" s="688"/>
      <c r="B76" s="688"/>
      <c r="C76" s="688"/>
      <c r="D76" s="688"/>
      <c r="E76" s="688"/>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row>
    <row r="77" spans="1:40" ht="18">
      <c r="A77" s="688"/>
      <c r="B77" s="688"/>
      <c r="C77" s="688"/>
      <c r="D77" s="688"/>
      <c r="E77" s="688"/>
      <c r="F77" s="688"/>
      <c r="G77" s="688"/>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row>
    <row r="78" spans="1:40" ht="18">
      <c r="A78" s="688"/>
      <c r="B78" s="688"/>
      <c r="C78" s="688"/>
      <c r="D78" s="688"/>
      <c r="E78" s="688"/>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row>
    <row r="79" spans="1:40" ht="18">
      <c r="A79" s="688"/>
      <c r="B79" s="688"/>
      <c r="C79" s="688"/>
      <c r="D79" s="688"/>
      <c r="E79" s="688"/>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row>
    <row r="80" spans="1:40" ht="18">
      <c r="A80" s="688"/>
      <c r="B80" s="688"/>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row>
    <row r="81" spans="1:40" ht="18">
      <c r="A81" s="688"/>
      <c r="B81" s="688"/>
      <c r="C81" s="688"/>
      <c r="D81" s="688"/>
      <c r="E81" s="688"/>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row>
    <row r="82" spans="1:40" ht="18">
      <c r="A82" s="688"/>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row>
    <row r="83" spans="1:40" ht="18">
      <c r="A83" s="688"/>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row>
    <row r="84" spans="1:40" ht="18">
      <c r="A84" s="688"/>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row>
    <row r="85" spans="1:40" ht="18">
      <c r="A85" s="688"/>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row>
    <row r="86" spans="1:40" ht="18">
      <c r="A86" s="688"/>
      <c r="B86" s="688"/>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row>
    <row r="87" spans="1:40" ht="18">
      <c r="A87" s="688"/>
      <c r="B87" s="688"/>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row>
    <row r="88" spans="1:40" ht="18">
      <c r="A88" s="688"/>
      <c r="B88" s="688"/>
      <c r="C88" s="688"/>
      <c r="D88" s="688"/>
      <c r="E88" s="688"/>
      <c r="F88" s="688"/>
      <c r="G88" s="688"/>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row>
    <row r="89" spans="1:40" ht="18">
      <c r="A89" s="688"/>
      <c r="B89" s="688"/>
      <c r="C89" s="688"/>
      <c r="D89" s="688"/>
      <c r="E89" s="688"/>
      <c r="F89" s="688"/>
      <c r="G89" s="688"/>
      <c r="H89" s="688"/>
      <c r="I89" s="688"/>
      <c r="J89" s="688"/>
      <c r="K89" s="688"/>
      <c r="L89" s="688"/>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row>
    <row r="90" spans="1:40" ht="18">
      <c r="A90" s="688"/>
      <c r="B90" s="688"/>
      <c r="C90" s="688"/>
      <c r="D90" s="688"/>
      <c r="E90" s="688"/>
      <c r="F90" s="688"/>
      <c r="G90" s="688"/>
      <c r="H90" s="688"/>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row>
    <row r="91" spans="1:40" ht="18">
      <c r="A91" s="688"/>
      <c r="B91" s="688"/>
      <c r="C91" s="688"/>
      <c r="D91" s="688"/>
      <c r="E91" s="688"/>
      <c r="F91" s="688"/>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row>
    <row r="92" spans="1:40" ht="18">
      <c r="A92" s="688"/>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row>
    <row r="93" spans="1:40" ht="18">
      <c r="A93" s="688"/>
      <c r="B93" s="688"/>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row>
    <row r="94" spans="1:40" ht="18">
      <c r="A94" s="688"/>
      <c r="B94" s="688"/>
      <c r="C94" s="688"/>
      <c r="D94" s="688"/>
      <c r="E94" s="688"/>
      <c r="F94" s="688"/>
      <c r="G94" s="688"/>
      <c r="H94" s="688"/>
      <c r="I94" s="688"/>
      <c r="J94" s="688"/>
      <c r="K94" s="688"/>
      <c r="L94" s="688"/>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row>
    <row r="95" spans="1:40" ht="18">
      <c r="A95" s="688"/>
      <c r="B95" s="688"/>
      <c r="C95" s="688"/>
      <c r="D95" s="688"/>
      <c r="E95" s="688"/>
      <c r="F95" s="688"/>
      <c r="G95" s="688"/>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row>
    <row r="96" spans="1:40" ht="18">
      <c r="A96" s="688"/>
      <c r="B96" s="688"/>
      <c r="C96" s="688"/>
      <c r="D96" s="688"/>
      <c r="E96" s="688"/>
      <c r="F96" s="688"/>
      <c r="G96" s="688"/>
      <c r="H96" s="688"/>
      <c r="I96" s="688"/>
      <c r="J96" s="688"/>
      <c r="K96" s="688"/>
      <c r="L96" s="688"/>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row>
    <row r="97" spans="1:40" ht="18">
      <c r="A97" s="688"/>
      <c r="B97" s="688"/>
      <c r="C97" s="688"/>
      <c r="D97" s="688"/>
      <c r="E97" s="688"/>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row>
    <row r="98" spans="1:40" ht="18">
      <c r="A98" s="688"/>
      <c r="B98" s="688"/>
      <c r="C98" s="688"/>
      <c r="D98" s="688"/>
      <c r="E98" s="688"/>
      <c r="F98" s="688"/>
      <c r="G98" s="688"/>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row>
    <row r="99" spans="1:40" ht="18">
      <c r="A99" s="688"/>
      <c r="B99" s="688"/>
      <c r="C99" s="688"/>
      <c r="D99" s="688"/>
      <c r="E99" s="688"/>
      <c r="F99" s="688"/>
      <c r="G99" s="688"/>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row>
    <row r="100" spans="1:40" ht="18">
      <c r="A100" s="688"/>
      <c r="B100" s="688"/>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row>
    <row r="101" spans="1:40" ht="18">
      <c r="A101" s="688"/>
      <c r="B101" s="688"/>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row>
    <row r="102" spans="1:40" ht="18">
      <c r="A102" s="688"/>
      <c r="B102" s="688"/>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row>
    <row r="103" spans="1:40" ht="18">
      <c r="A103" s="688"/>
      <c r="B103" s="688"/>
      <c r="C103" s="688"/>
      <c r="D103" s="688"/>
      <c r="E103" s="688"/>
      <c r="F103" s="688"/>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row>
    <row r="104" spans="1:40" ht="18">
      <c r="A104" s="688"/>
      <c r="B104" s="688"/>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row>
    <row r="105" spans="1:40" ht="18">
      <c r="A105" s="688"/>
      <c r="B105" s="688"/>
      <c r="C105" s="688"/>
      <c r="D105" s="688"/>
      <c r="E105" s="688"/>
      <c r="F105" s="688"/>
      <c r="G105" s="688"/>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row>
    <row r="106" spans="1:40" ht="18">
      <c r="A106" s="688"/>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row>
    <row r="107" spans="1:40" ht="18">
      <c r="A107" s="688"/>
      <c r="B107" s="688"/>
      <c r="C107" s="688"/>
      <c r="D107" s="688"/>
      <c r="E107" s="688"/>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row>
    <row r="108" spans="1:40" ht="18">
      <c r="A108" s="688"/>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row>
    <row r="109" spans="1:40" ht="18">
      <c r="A109" s="688"/>
      <c r="B109" s="688"/>
      <c r="C109" s="688"/>
      <c r="D109" s="688"/>
      <c r="E109" s="688"/>
      <c r="F109" s="688"/>
      <c r="G109" s="688"/>
      <c r="H109" s="688"/>
      <c r="I109" s="688"/>
      <c r="J109" s="688"/>
      <c r="K109" s="688"/>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row>
    <row r="110" spans="1:40" ht="18">
      <c r="A110" s="688"/>
      <c r="B110" s="688"/>
      <c r="C110" s="688"/>
      <c r="D110" s="688"/>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row>
    <row r="111" spans="1:40" ht="18">
      <c r="A111" s="688"/>
      <c r="B111" s="688"/>
      <c r="C111" s="688"/>
      <c r="D111" s="688"/>
      <c r="E111" s="688"/>
      <c r="F111" s="688"/>
      <c r="G111" s="688"/>
      <c r="H111" s="688"/>
      <c r="I111" s="688"/>
      <c r="J111" s="688"/>
      <c r="K111" s="688"/>
      <c r="L111" s="688"/>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8"/>
    </row>
    <row r="112" spans="1:40" ht="18">
      <c r="A112" s="688"/>
      <c r="B112" s="688"/>
      <c r="C112" s="688"/>
      <c r="D112" s="688"/>
      <c r="E112" s="688"/>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row>
    <row r="113" spans="1:40" ht="18">
      <c r="A113" s="688"/>
      <c r="B113" s="688"/>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row>
    <row r="114" spans="1:40" ht="18">
      <c r="A114" s="688"/>
      <c r="B114" s="688"/>
      <c r="C114" s="688"/>
      <c r="D114" s="688"/>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row>
    <row r="115" spans="1:40" ht="18">
      <c r="A115" s="688"/>
      <c r="B115" s="688"/>
      <c r="C115" s="688"/>
      <c r="D115" s="688"/>
      <c r="E115" s="688"/>
      <c r="F115" s="688"/>
      <c r="G115" s="688"/>
      <c r="H115" s="688"/>
      <c r="I115" s="688"/>
      <c r="J115" s="688"/>
      <c r="K115" s="688"/>
      <c r="L115" s="688"/>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row>
    <row r="116" spans="1:40" ht="18">
      <c r="A116" s="688"/>
      <c r="B116" s="688"/>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row>
    <row r="117" spans="1:40" ht="18">
      <c r="A117" s="688"/>
      <c r="B117" s="688"/>
      <c r="C117" s="688"/>
      <c r="D117" s="688"/>
      <c r="E117" s="688"/>
      <c r="F117" s="688"/>
      <c r="G117" s="688"/>
      <c r="H117" s="688"/>
      <c r="I117" s="688"/>
      <c r="J117" s="688"/>
      <c r="K117" s="688"/>
      <c r="L117" s="688"/>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row>
    <row r="118" spans="1:40" ht="18">
      <c r="A118" s="688"/>
      <c r="B118" s="688"/>
      <c r="C118" s="688"/>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8"/>
    </row>
    <row r="119" spans="1:40" ht="18">
      <c r="A119" s="688"/>
      <c r="B119" s="688"/>
      <c r="C119" s="688"/>
      <c r="D119" s="688"/>
      <c r="E119" s="688"/>
      <c r="F119" s="688"/>
      <c r="G119" s="688"/>
      <c r="H119" s="688"/>
      <c r="I119" s="688"/>
      <c r="J119" s="688"/>
      <c r="K119" s="688"/>
      <c r="L119" s="688"/>
      <c r="M119" s="688"/>
      <c r="N119" s="688"/>
      <c r="O119" s="688"/>
      <c r="P119" s="688"/>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8"/>
    </row>
    <row r="120" spans="1:40" ht="18">
      <c r="A120" s="688"/>
      <c r="B120" s="688"/>
      <c r="C120" s="688"/>
      <c r="D120" s="688"/>
      <c r="E120" s="688"/>
      <c r="F120" s="688"/>
      <c r="G120" s="688"/>
      <c r="H120" s="688"/>
      <c r="I120" s="688"/>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row>
    <row r="121" spans="1:40" ht="18">
      <c r="A121" s="688"/>
      <c r="B121" s="688"/>
      <c r="C121" s="688"/>
      <c r="D121" s="688"/>
      <c r="E121" s="688"/>
      <c r="F121" s="688"/>
      <c r="G121" s="688"/>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row>
    <row r="122" spans="1:40" ht="18">
      <c r="A122" s="688"/>
      <c r="B122" s="688"/>
      <c r="C122" s="688"/>
      <c r="D122" s="688"/>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c r="AA122" s="688"/>
      <c r="AB122" s="688"/>
      <c r="AC122" s="688"/>
      <c r="AD122" s="688"/>
      <c r="AE122" s="688"/>
      <c r="AF122" s="688"/>
      <c r="AG122" s="688"/>
      <c r="AH122" s="688"/>
      <c r="AI122" s="688"/>
      <c r="AJ122" s="688"/>
      <c r="AK122" s="688"/>
      <c r="AL122" s="688"/>
      <c r="AM122" s="688"/>
      <c r="AN122" s="688"/>
    </row>
    <row r="123" spans="1:40" ht="18">
      <c r="A123" s="688"/>
      <c r="B123" s="688"/>
      <c r="C123" s="688"/>
      <c r="D123" s="688"/>
      <c r="E123" s="688"/>
      <c r="F123" s="688"/>
      <c r="G123" s="688"/>
      <c r="H123" s="688"/>
      <c r="I123" s="688"/>
      <c r="J123" s="688"/>
      <c r="K123" s="688"/>
      <c r="L123" s="688"/>
      <c r="M123" s="688"/>
      <c r="N123" s="688"/>
      <c r="O123" s="688"/>
      <c r="P123" s="688"/>
      <c r="Q123" s="688"/>
      <c r="R123" s="688"/>
      <c r="S123" s="688"/>
      <c r="T123" s="688"/>
      <c r="U123" s="688"/>
      <c r="V123" s="688"/>
      <c r="W123" s="688"/>
      <c r="X123" s="688"/>
      <c r="Y123" s="688"/>
      <c r="Z123" s="688"/>
      <c r="AA123" s="688"/>
      <c r="AB123" s="688"/>
      <c r="AC123" s="688"/>
      <c r="AD123" s="688"/>
      <c r="AE123" s="688"/>
      <c r="AF123" s="688"/>
      <c r="AG123" s="688"/>
      <c r="AH123" s="688"/>
      <c r="AI123" s="688"/>
      <c r="AJ123" s="688"/>
      <c r="AK123" s="688"/>
      <c r="AL123" s="688"/>
      <c r="AM123" s="688"/>
      <c r="AN123" s="688"/>
    </row>
    <row r="124" spans="1:40" ht="18">
      <c r="A124" s="688"/>
      <c r="B124" s="688"/>
      <c r="C124" s="688"/>
      <c r="D124" s="688"/>
      <c r="E124" s="688"/>
      <c r="F124" s="688"/>
      <c r="G124" s="688"/>
      <c r="H124" s="688"/>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c r="AE124" s="688"/>
      <c r="AF124" s="688"/>
      <c r="AG124" s="688"/>
      <c r="AH124" s="688"/>
      <c r="AI124" s="688"/>
      <c r="AJ124" s="688"/>
      <c r="AK124" s="688"/>
      <c r="AL124" s="688"/>
      <c r="AM124" s="688"/>
      <c r="AN124" s="688"/>
    </row>
    <row r="125" spans="1:40" ht="18">
      <c r="A125" s="688"/>
      <c r="B125" s="688"/>
      <c r="C125" s="688"/>
      <c r="D125" s="688"/>
      <c r="E125" s="688"/>
      <c r="F125" s="688"/>
      <c r="G125" s="688"/>
      <c r="H125" s="688"/>
      <c r="I125" s="688"/>
      <c r="J125" s="688"/>
      <c r="K125" s="688"/>
      <c r="L125" s="688"/>
      <c r="M125" s="688"/>
      <c r="N125" s="688"/>
      <c r="O125" s="688"/>
      <c r="P125" s="688"/>
      <c r="Q125" s="688"/>
      <c r="R125" s="688"/>
      <c r="S125" s="688"/>
      <c r="T125" s="688"/>
      <c r="U125" s="688"/>
      <c r="V125" s="688"/>
      <c r="W125" s="688"/>
      <c r="X125" s="688"/>
      <c r="Y125" s="688"/>
      <c r="Z125" s="688"/>
      <c r="AA125" s="688"/>
      <c r="AB125" s="688"/>
      <c r="AC125" s="688"/>
      <c r="AD125" s="688"/>
      <c r="AE125" s="688"/>
      <c r="AF125" s="688"/>
      <c r="AG125" s="688"/>
      <c r="AH125" s="688"/>
      <c r="AI125" s="688"/>
      <c r="AJ125" s="688"/>
      <c r="AK125" s="688"/>
      <c r="AL125" s="688"/>
      <c r="AM125" s="688"/>
      <c r="AN125" s="688"/>
    </row>
    <row r="126" spans="1:40" ht="18">
      <c r="A126" s="688"/>
      <c r="B126" s="688"/>
      <c r="C126" s="688"/>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c r="AI126" s="688"/>
      <c r="AJ126" s="688"/>
      <c r="AK126" s="688"/>
      <c r="AL126" s="688"/>
      <c r="AM126" s="688"/>
      <c r="AN126" s="688"/>
    </row>
    <row r="127" spans="1:40" ht="18">
      <c r="A127" s="688"/>
      <c r="B127" s="688"/>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688"/>
      <c r="Y127" s="688"/>
      <c r="Z127" s="688"/>
      <c r="AA127" s="688"/>
      <c r="AB127" s="688"/>
      <c r="AC127" s="688"/>
      <c r="AD127" s="688"/>
      <c r="AE127" s="688"/>
      <c r="AF127" s="688"/>
      <c r="AG127" s="688"/>
      <c r="AH127" s="688"/>
      <c r="AI127" s="688"/>
      <c r="AJ127" s="688"/>
      <c r="AK127" s="688"/>
      <c r="AL127" s="688"/>
      <c r="AM127" s="688"/>
      <c r="AN127" s="688"/>
    </row>
    <row r="128" spans="1:40" ht="18">
      <c r="A128" s="688"/>
      <c r="B128" s="688"/>
      <c r="C128" s="688"/>
      <c r="D128" s="688"/>
      <c r="E128" s="688"/>
      <c r="F128" s="688"/>
      <c r="G128" s="688"/>
      <c r="H128" s="688"/>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c r="AI128" s="688"/>
      <c r="AJ128" s="688"/>
      <c r="AK128" s="688"/>
      <c r="AL128" s="688"/>
      <c r="AM128" s="688"/>
      <c r="AN128" s="688"/>
    </row>
    <row r="129" spans="1:40" ht="18">
      <c r="A129" s="688"/>
      <c r="B129" s="688"/>
      <c r="C129" s="688"/>
      <c r="D129" s="688"/>
      <c r="E129" s="688"/>
      <c r="F129" s="688"/>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c r="AM129" s="688"/>
      <c r="AN129" s="688"/>
    </row>
    <row r="130" spans="1:40" ht="18">
      <c r="A130" s="688"/>
      <c r="B130" s="688"/>
      <c r="C130" s="688"/>
      <c r="D130" s="688"/>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row>
    <row r="131" spans="1:40" ht="18">
      <c r="A131" s="688"/>
      <c r="B131" s="688"/>
      <c r="C131" s="688"/>
      <c r="D131" s="688"/>
      <c r="E131" s="688"/>
      <c r="F131" s="688"/>
      <c r="G131" s="688"/>
      <c r="H131" s="688"/>
      <c r="I131" s="688"/>
      <c r="J131" s="688"/>
      <c r="K131" s="688"/>
      <c r="L131" s="688"/>
      <c r="M131" s="688"/>
      <c r="N131" s="688"/>
      <c r="O131" s="688"/>
      <c r="P131" s="688"/>
      <c r="Q131" s="688"/>
      <c r="R131" s="688"/>
      <c r="S131" s="688"/>
      <c r="T131" s="688"/>
      <c r="U131" s="688"/>
      <c r="V131" s="688"/>
      <c r="W131" s="688"/>
      <c r="X131" s="688"/>
      <c r="Y131" s="688"/>
      <c r="Z131" s="688"/>
      <c r="AA131" s="688"/>
      <c r="AB131" s="688"/>
      <c r="AC131" s="688"/>
      <c r="AD131" s="688"/>
      <c r="AE131" s="688"/>
      <c r="AF131" s="688"/>
      <c r="AG131" s="688"/>
      <c r="AH131" s="688"/>
      <c r="AI131" s="688"/>
      <c r="AJ131" s="688"/>
      <c r="AK131" s="688"/>
      <c r="AL131" s="688"/>
      <c r="AM131" s="688"/>
      <c r="AN131" s="688"/>
    </row>
    <row r="132" spans="1:40" ht="18">
      <c r="A132" s="688"/>
      <c r="B132" s="688"/>
      <c r="C132" s="688"/>
      <c r="D132" s="688"/>
      <c r="E132" s="688"/>
      <c r="F132" s="688"/>
      <c r="G132" s="688"/>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row>
    <row r="133" spans="1:40" ht="18">
      <c r="A133" s="688"/>
      <c r="B133" s="688"/>
      <c r="C133" s="688"/>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row>
    <row r="134" spans="1:40" ht="18">
      <c r="A134" s="688"/>
      <c r="B134" s="688"/>
      <c r="C134" s="688"/>
      <c r="D134" s="688"/>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8"/>
      <c r="AB134" s="688"/>
      <c r="AC134" s="688"/>
      <c r="AD134" s="688"/>
      <c r="AE134" s="688"/>
      <c r="AF134" s="688"/>
      <c r="AG134" s="688"/>
      <c r="AH134" s="688"/>
      <c r="AI134" s="688"/>
      <c r="AJ134" s="688"/>
      <c r="AK134" s="688"/>
      <c r="AL134" s="688"/>
      <c r="AM134" s="688"/>
      <c r="AN134" s="688"/>
    </row>
    <row r="135" spans="1:40" ht="18">
      <c r="A135" s="688"/>
      <c r="B135" s="688"/>
      <c r="C135" s="688"/>
      <c r="D135" s="688"/>
      <c r="E135" s="688"/>
      <c r="F135" s="688"/>
      <c r="G135" s="688"/>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688"/>
      <c r="AL135" s="688"/>
      <c r="AM135" s="688"/>
      <c r="AN135" s="688"/>
    </row>
    <row r="136" spans="1:40" ht="18">
      <c r="A136" s="688"/>
      <c r="B136" s="688"/>
      <c r="C136" s="688"/>
      <c r="D136" s="688"/>
      <c r="E136" s="688"/>
      <c r="F136" s="688"/>
      <c r="G136" s="688"/>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8"/>
      <c r="AL136" s="688"/>
      <c r="AM136" s="688"/>
      <c r="AN136" s="688"/>
    </row>
    <row r="137" spans="1:40" ht="18">
      <c r="A137" s="688"/>
      <c r="B137" s="688"/>
      <c r="C137" s="688"/>
      <c r="D137" s="688"/>
      <c r="E137" s="688"/>
      <c r="F137" s="688"/>
      <c r="G137" s="688"/>
      <c r="H137" s="688"/>
      <c r="I137" s="688"/>
      <c r="J137" s="688"/>
      <c r="K137" s="688"/>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c r="AH137" s="688"/>
      <c r="AI137" s="688"/>
      <c r="AJ137" s="688"/>
      <c r="AK137" s="688"/>
      <c r="AL137" s="688"/>
      <c r="AM137" s="688"/>
      <c r="AN137" s="688"/>
    </row>
    <row r="138" spans="1:40" ht="18">
      <c r="A138" s="688"/>
      <c r="B138" s="688"/>
      <c r="C138" s="688"/>
      <c r="D138" s="688"/>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row>
    <row r="139" spans="1:40" ht="18">
      <c r="A139" s="688"/>
      <c r="B139" s="688"/>
      <c r="C139" s="688"/>
      <c r="D139" s="688"/>
      <c r="E139" s="688"/>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688"/>
      <c r="AK139" s="688"/>
      <c r="AL139" s="688"/>
      <c r="AM139" s="688"/>
      <c r="AN139" s="688"/>
    </row>
    <row r="140" spans="1:40" ht="18">
      <c r="A140" s="688"/>
      <c r="B140" s="688"/>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88"/>
      <c r="AE140" s="688"/>
      <c r="AF140" s="688"/>
      <c r="AG140" s="688"/>
      <c r="AH140" s="688"/>
      <c r="AI140" s="688"/>
      <c r="AJ140" s="688"/>
      <c r="AK140" s="688"/>
      <c r="AL140" s="688"/>
      <c r="AM140" s="688"/>
      <c r="AN140" s="688"/>
    </row>
    <row r="141" spans="1:40" ht="18">
      <c r="A141" s="688"/>
      <c r="B141" s="688"/>
      <c r="C141" s="688"/>
      <c r="D141" s="688"/>
      <c r="E141" s="688"/>
      <c r="F141" s="688"/>
      <c r="G141" s="688"/>
      <c r="H141" s="688"/>
      <c r="I141" s="688"/>
      <c r="J141" s="688"/>
      <c r="K141" s="688"/>
      <c r="L141" s="688"/>
      <c r="M141" s="688"/>
      <c r="N141" s="688"/>
      <c r="O141" s="688"/>
      <c r="P141" s="688"/>
      <c r="Q141" s="688"/>
      <c r="R141" s="688"/>
      <c r="S141" s="688"/>
      <c r="T141" s="688"/>
      <c r="U141" s="688"/>
      <c r="V141" s="688"/>
      <c r="W141" s="688"/>
      <c r="X141" s="688"/>
      <c r="Y141" s="688"/>
      <c r="Z141" s="688"/>
      <c r="AA141" s="688"/>
      <c r="AB141" s="688"/>
      <c r="AC141" s="688"/>
      <c r="AD141" s="688"/>
      <c r="AE141" s="688"/>
      <c r="AF141" s="688"/>
      <c r="AG141" s="688"/>
      <c r="AH141" s="688"/>
      <c r="AI141" s="688"/>
      <c r="AJ141" s="688"/>
      <c r="AK141" s="688"/>
      <c r="AL141" s="688"/>
      <c r="AM141" s="688"/>
      <c r="AN141" s="688"/>
    </row>
    <row r="142" spans="1:40" ht="18">
      <c r="A142" s="688"/>
      <c r="B142" s="688"/>
      <c r="C142" s="688"/>
      <c r="D142" s="688"/>
      <c r="E142" s="688"/>
      <c r="F142" s="688"/>
      <c r="G142" s="688"/>
      <c r="H142" s="688"/>
      <c r="I142" s="688"/>
      <c r="J142" s="688"/>
      <c r="K142" s="688"/>
      <c r="L142" s="688"/>
      <c r="M142" s="688"/>
      <c r="N142" s="688"/>
      <c r="O142" s="688"/>
      <c r="P142" s="688"/>
      <c r="Q142" s="688"/>
      <c r="R142" s="688"/>
      <c r="S142" s="688"/>
      <c r="T142" s="688"/>
      <c r="U142" s="688"/>
      <c r="V142" s="688"/>
      <c r="W142" s="688"/>
      <c r="X142" s="688"/>
      <c r="Y142" s="688"/>
      <c r="Z142" s="688"/>
      <c r="AA142" s="688"/>
      <c r="AB142" s="688"/>
      <c r="AC142" s="688"/>
      <c r="AD142" s="688"/>
      <c r="AE142" s="688"/>
      <c r="AF142" s="688"/>
      <c r="AG142" s="688"/>
      <c r="AH142" s="688"/>
      <c r="AI142" s="688"/>
      <c r="AJ142" s="688"/>
      <c r="AK142" s="688"/>
      <c r="AL142" s="688"/>
      <c r="AM142" s="688"/>
      <c r="AN142" s="688"/>
    </row>
    <row r="143" spans="1:40" ht="18">
      <c r="A143" s="688"/>
      <c r="B143" s="688"/>
      <c r="C143" s="688"/>
      <c r="D143" s="688"/>
      <c r="E143" s="688"/>
      <c r="F143" s="688"/>
      <c r="G143" s="688"/>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688"/>
      <c r="AL143" s="688"/>
      <c r="AM143" s="688"/>
      <c r="AN143" s="688"/>
    </row>
    <row r="144" spans="1:40" ht="18">
      <c r="A144" s="688"/>
      <c r="B144" s="688"/>
      <c r="C144" s="688"/>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8"/>
      <c r="AD144" s="688"/>
      <c r="AE144" s="688"/>
      <c r="AF144" s="688"/>
      <c r="AG144" s="688"/>
      <c r="AH144" s="688"/>
      <c r="AI144" s="688"/>
      <c r="AJ144" s="688"/>
      <c r="AK144" s="688"/>
      <c r="AL144" s="688"/>
      <c r="AM144" s="688"/>
      <c r="AN144" s="688"/>
    </row>
    <row r="145" spans="1:40" ht="18">
      <c r="A145" s="688"/>
      <c r="B145" s="688"/>
      <c r="C145" s="688"/>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688"/>
      <c r="AL145" s="688"/>
      <c r="AM145" s="688"/>
      <c r="AN145" s="688"/>
    </row>
    <row r="146" spans="1:40" ht="18">
      <c r="A146" s="688"/>
      <c r="B146" s="688"/>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row>
    <row r="147" spans="1:40" ht="18">
      <c r="A147" s="688"/>
      <c r="B147" s="688"/>
      <c r="C147" s="688"/>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688"/>
      <c r="AL147" s="688"/>
      <c r="AM147" s="688"/>
      <c r="AN147" s="688"/>
    </row>
    <row r="148" spans="1:40" ht="18">
      <c r="A148" s="688"/>
      <c r="B148" s="688"/>
      <c r="C148" s="688"/>
      <c r="D148" s="688"/>
      <c r="E148" s="688"/>
      <c r="F148" s="688"/>
      <c r="G148" s="688"/>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c r="AI148" s="688"/>
      <c r="AJ148" s="688"/>
      <c r="AK148" s="688"/>
      <c r="AL148" s="688"/>
      <c r="AM148" s="688"/>
      <c r="AN148" s="688"/>
    </row>
    <row r="149" spans="1:40" ht="18">
      <c r="A149" s="688"/>
      <c r="B149" s="688"/>
      <c r="C149" s="688"/>
      <c r="D149" s="688"/>
      <c r="E149" s="688"/>
      <c r="F149" s="688"/>
      <c r="G149" s="688"/>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688"/>
      <c r="AL149" s="688"/>
      <c r="AM149" s="688"/>
      <c r="AN149" s="688"/>
    </row>
    <row r="150" spans="1:40" ht="18">
      <c r="A150" s="688"/>
      <c r="B150" s="688"/>
      <c r="C150" s="688"/>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688"/>
      <c r="AJ150" s="688"/>
      <c r="AK150" s="688"/>
      <c r="AL150" s="688"/>
      <c r="AM150" s="688"/>
      <c r="AN150" s="688"/>
    </row>
    <row r="151" spans="1:40" ht="18">
      <c r="A151" s="688"/>
      <c r="B151" s="688"/>
      <c r="C151" s="688"/>
      <c r="D151" s="688"/>
      <c r="E151" s="688"/>
      <c r="F151" s="688"/>
      <c r="G151" s="688"/>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688"/>
      <c r="AL151" s="688"/>
      <c r="AM151" s="688"/>
      <c r="AN151" s="688"/>
    </row>
    <row r="152" spans="1:40" ht="18">
      <c r="A152" s="688"/>
      <c r="B152" s="688"/>
      <c r="C152" s="688"/>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8"/>
      <c r="AA152" s="688"/>
      <c r="AB152" s="688"/>
      <c r="AC152" s="688"/>
      <c r="AD152" s="688"/>
      <c r="AE152" s="688"/>
      <c r="AF152" s="688"/>
      <c r="AG152" s="688"/>
      <c r="AH152" s="688"/>
      <c r="AI152" s="688"/>
      <c r="AJ152" s="688"/>
      <c r="AK152" s="688"/>
      <c r="AL152" s="688"/>
      <c r="AM152" s="688"/>
      <c r="AN152" s="688"/>
    </row>
    <row r="153" spans="1:40" ht="18">
      <c r="A153" s="688"/>
      <c r="B153" s="688"/>
      <c r="C153" s="688"/>
      <c r="D153" s="688"/>
      <c r="E153" s="688"/>
      <c r="F153" s="688"/>
      <c r="G153" s="688"/>
      <c r="H153" s="688"/>
      <c r="I153" s="688"/>
      <c r="J153" s="688"/>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c r="AG153" s="688"/>
      <c r="AH153" s="688"/>
      <c r="AI153" s="688"/>
      <c r="AJ153" s="688"/>
      <c r="AK153" s="688"/>
      <c r="AL153" s="688"/>
      <c r="AM153" s="688"/>
      <c r="AN153" s="688"/>
    </row>
    <row r="154" spans="1:40" ht="18">
      <c r="A154" s="688"/>
      <c r="B154" s="688"/>
      <c r="C154" s="688"/>
      <c r="D154" s="688"/>
      <c r="E154" s="688"/>
      <c r="F154" s="688"/>
      <c r="G154" s="688"/>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row>
    <row r="155" spans="1:40" ht="18">
      <c r="A155" s="688"/>
      <c r="B155" s="688"/>
      <c r="C155" s="688"/>
      <c r="D155" s="688"/>
      <c r="E155" s="688"/>
      <c r="F155" s="688"/>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688"/>
      <c r="AL155" s="688"/>
      <c r="AM155" s="688"/>
      <c r="AN155" s="688"/>
    </row>
    <row r="156" spans="1:40" ht="18">
      <c r="A156" s="688"/>
      <c r="B156" s="688"/>
      <c r="C156" s="688"/>
      <c r="D156" s="688"/>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row>
    <row r="157" spans="1:40" ht="18">
      <c r="A157" s="688"/>
      <c r="B157" s="688"/>
      <c r="C157" s="688"/>
      <c r="D157" s="688"/>
      <c r="E157" s="688"/>
      <c r="F157" s="688"/>
      <c r="G157" s="688"/>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row>
    <row r="158" spans="1:40" ht="18">
      <c r="A158" s="688"/>
      <c r="B158" s="688"/>
      <c r="C158" s="688"/>
      <c r="D158" s="688"/>
      <c r="E158" s="688"/>
      <c r="F158" s="688"/>
      <c r="G158" s="688"/>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c r="AI158" s="688"/>
      <c r="AJ158" s="688"/>
      <c r="AK158" s="688"/>
      <c r="AL158" s="688"/>
      <c r="AM158" s="688"/>
      <c r="AN158" s="688"/>
    </row>
    <row r="159" spans="1:40" ht="18">
      <c r="A159" s="688"/>
      <c r="B159" s="688"/>
      <c r="C159" s="688"/>
      <c r="D159" s="688"/>
      <c r="E159" s="688"/>
      <c r="F159" s="688"/>
      <c r="G159" s="688"/>
      <c r="H159" s="688"/>
      <c r="I159" s="688"/>
      <c r="J159" s="688"/>
      <c r="K159" s="688"/>
      <c r="L159" s="688"/>
      <c r="M159" s="688"/>
      <c r="N159" s="688"/>
      <c r="O159" s="688"/>
      <c r="P159" s="688"/>
      <c r="Q159" s="688"/>
      <c r="R159" s="688"/>
      <c r="S159" s="688"/>
      <c r="T159" s="688"/>
      <c r="U159" s="688"/>
      <c r="V159" s="688"/>
      <c r="W159" s="688"/>
      <c r="X159" s="688"/>
      <c r="Y159" s="688"/>
      <c r="Z159" s="688"/>
      <c r="AA159" s="688"/>
      <c r="AB159" s="688"/>
      <c r="AC159" s="688"/>
      <c r="AD159" s="688"/>
      <c r="AE159" s="688"/>
      <c r="AF159" s="688"/>
      <c r="AG159" s="688"/>
      <c r="AH159" s="688"/>
      <c r="AI159" s="688"/>
      <c r="AJ159" s="688"/>
      <c r="AK159" s="688"/>
      <c r="AL159" s="688"/>
      <c r="AM159" s="688"/>
      <c r="AN159" s="688"/>
    </row>
    <row r="160" spans="1:40" ht="18">
      <c r="A160" s="688"/>
      <c r="B160" s="688"/>
      <c r="C160" s="688"/>
      <c r="D160" s="688"/>
      <c r="E160" s="688"/>
      <c r="F160" s="688"/>
      <c r="G160" s="688"/>
      <c r="H160" s="688"/>
      <c r="I160" s="688"/>
      <c r="J160" s="688"/>
      <c r="K160" s="688"/>
      <c r="L160" s="688"/>
      <c r="M160" s="688"/>
      <c r="N160" s="688"/>
      <c r="O160" s="688"/>
      <c r="P160" s="688"/>
      <c r="Q160" s="688"/>
      <c r="R160" s="688"/>
      <c r="S160" s="688"/>
      <c r="T160" s="688"/>
      <c r="U160" s="688"/>
      <c r="V160" s="688"/>
      <c r="W160" s="688"/>
      <c r="X160" s="688"/>
      <c r="Y160" s="688"/>
      <c r="Z160" s="688"/>
      <c r="AA160" s="688"/>
      <c r="AB160" s="688"/>
      <c r="AC160" s="688"/>
      <c r="AD160" s="688"/>
      <c r="AE160" s="688"/>
      <c r="AF160" s="688"/>
      <c r="AG160" s="688"/>
      <c r="AH160" s="688"/>
      <c r="AI160" s="688"/>
      <c r="AJ160" s="688"/>
      <c r="AK160" s="688"/>
      <c r="AL160" s="688"/>
      <c r="AM160" s="688"/>
      <c r="AN160" s="688"/>
    </row>
    <row r="161" spans="1:40" ht="18">
      <c r="A161" s="688"/>
      <c r="B161" s="688"/>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8"/>
      <c r="AL161" s="688"/>
      <c r="AM161" s="688"/>
      <c r="AN161" s="688"/>
    </row>
    <row r="162" spans="1:40" ht="18">
      <c r="A162" s="688"/>
      <c r="B162" s="688"/>
      <c r="C162" s="688"/>
      <c r="D162" s="688"/>
      <c r="E162" s="688"/>
      <c r="F162" s="688"/>
      <c r="G162" s="688"/>
      <c r="H162" s="688"/>
      <c r="I162" s="688"/>
      <c r="J162" s="688"/>
      <c r="K162" s="688"/>
      <c r="L162" s="688"/>
      <c r="M162" s="688"/>
      <c r="N162" s="688"/>
      <c r="O162" s="688"/>
      <c r="P162" s="688"/>
      <c r="Q162" s="688"/>
      <c r="R162" s="688"/>
      <c r="S162" s="688"/>
      <c r="T162" s="688"/>
      <c r="U162" s="688"/>
      <c r="V162" s="688"/>
      <c r="W162" s="688"/>
      <c r="X162" s="688"/>
      <c r="Y162" s="688"/>
      <c r="Z162" s="688"/>
      <c r="AA162" s="688"/>
      <c r="AB162" s="688"/>
      <c r="AC162" s="688"/>
      <c r="AD162" s="688"/>
      <c r="AE162" s="688"/>
      <c r="AF162" s="688"/>
      <c r="AG162" s="688"/>
      <c r="AH162" s="688"/>
      <c r="AI162" s="688"/>
      <c r="AJ162" s="688"/>
      <c r="AK162" s="688"/>
      <c r="AL162" s="688"/>
      <c r="AM162" s="688"/>
      <c r="AN162" s="688"/>
    </row>
    <row r="163" spans="1:40" ht="18">
      <c r="A163" s="688"/>
      <c r="B163" s="688"/>
      <c r="C163" s="688"/>
      <c r="D163" s="688"/>
      <c r="E163" s="688"/>
      <c r="F163" s="688"/>
      <c r="G163" s="688"/>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row>
    <row r="164" spans="1:40" ht="18">
      <c r="A164" s="688"/>
      <c r="B164" s="688"/>
      <c r="C164" s="688"/>
      <c r="D164" s="688"/>
      <c r="E164" s="688"/>
      <c r="F164" s="688"/>
      <c r="G164" s="688"/>
      <c r="H164" s="688"/>
      <c r="I164" s="688"/>
      <c r="J164" s="688"/>
      <c r="K164" s="688"/>
      <c r="L164" s="688"/>
      <c r="M164" s="688"/>
      <c r="N164" s="688"/>
      <c r="O164" s="688"/>
      <c r="P164" s="688"/>
      <c r="Q164" s="688"/>
      <c r="R164" s="688"/>
      <c r="S164" s="688"/>
      <c r="T164" s="688"/>
      <c r="U164" s="688"/>
      <c r="V164" s="688"/>
      <c r="W164" s="688"/>
      <c r="X164" s="688"/>
      <c r="Y164" s="688"/>
      <c r="Z164" s="688"/>
      <c r="AA164" s="688"/>
      <c r="AB164" s="688"/>
      <c r="AC164" s="688"/>
      <c r="AD164" s="688"/>
      <c r="AE164" s="688"/>
      <c r="AF164" s="688"/>
      <c r="AG164" s="688"/>
      <c r="AH164" s="688"/>
      <c r="AI164" s="688"/>
      <c r="AJ164" s="688"/>
      <c r="AK164" s="688"/>
      <c r="AL164" s="688"/>
      <c r="AM164" s="688"/>
      <c r="AN164" s="688"/>
    </row>
    <row r="165" spans="1:40" ht="18">
      <c r="A165" s="688"/>
      <c r="B165" s="688"/>
      <c r="C165" s="688"/>
      <c r="D165" s="688"/>
      <c r="E165" s="688"/>
      <c r="F165" s="688"/>
      <c r="G165" s="688"/>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row>
    <row r="166" spans="1:40" ht="18">
      <c r="A166" s="688"/>
      <c r="B166" s="688"/>
      <c r="C166" s="688"/>
      <c r="D166" s="688"/>
      <c r="E166" s="688"/>
      <c r="F166" s="688"/>
      <c r="G166" s="688"/>
      <c r="H166" s="688"/>
      <c r="I166" s="688"/>
      <c r="J166" s="688"/>
      <c r="K166" s="688"/>
      <c r="L166" s="688"/>
      <c r="M166" s="688"/>
      <c r="N166" s="688"/>
      <c r="O166" s="688"/>
      <c r="P166" s="688"/>
      <c r="Q166" s="688"/>
      <c r="R166" s="688"/>
      <c r="S166" s="688"/>
      <c r="T166" s="688"/>
      <c r="U166" s="688"/>
      <c r="V166" s="688"/>
      <c r="W166" s="688"/>
      <c r="X166" s="688"/>
      <c r="Y166" s="688"/>
      <c r="Z166" s="688"/>
      <c r="AA166" s="688"/>
      <c r="AB166" s="688"/>
      <c r="AC166" s="688"/>
      <c r="AD166" s="688"/>
      <c r="AE166" s="688"/>
      <c r="AF166" s="688"/>
      <c r="AG166" s="688"/>
      <c r="AH166" s="688"/>
      <c r="AI166" s="688"/>
      <c r="AJ166" s="688"/>
      <c r="AK166" s="688"/>
      <c r="AL166" s="688"/>
      <c r="AM166" s="688"/>
      <c r="AN166" s="688"/>
    </row>
    <row r="167" spans="1:40" ht="18">
      <c r="A167" s="688"/>
      <c r="B167" s="688"/>
      <c r="C167" s="688"/>
      <c r="D167" s="688"/>
      <c r="E167" s="688"/>
      <c r="F167" s="688"/>
      <c r="G167" s="688"/>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8"/>
      <c r="AD167" s="688"/>
      <c r="AE167" s="688"/>
      <c r="AF167" s="688"/>
      <c r="AG167" s="688"/>
      <c r="AH167" s="688"/>
      <c r="AI167" s="688"/>
      <c r="AJ167" s="688"/>
      <c r="AK167" s="688"/>
      <c r="AL167" s="688"/>
      <c r="AM167" s="688"/>
      <c r="AN167" s="688"/>
    </row>
    <row r="168" spans="1:40" ht="18">
      <c r="A168" s="688"/>
      <c r="B168" s="688"/>
      <c r="C168" s="688"/>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688"/>
      <c r="AL168" s="688"/>
      <c r="AM168" s="688"/>
      <c r="AN168" s="688"/>
    </row>
    <row r="169" spans="1:40" ht="18">
      <c r="A169" s="688"/>
      <c r="B169" s="688"/>
      <c r="C169" s="688"/>
      <c r="D169" s="688"/>
      <c r="E169" s="688"/>
      <c r="F169" s="688"/>
      <c r="G169" s="688"/>
      <c r="H169" s="688"/>
      <c r="I169" s="688"/>
      <c r="J169" s="688"/>
      <c r="K169" s="688"/>
      <c r="L169" s="688"/>
      <c r="M169" s="688"/>
      <c r="N169" s="688"/>
      <c r="O169" s="688"/>
      <c r="P169" s="688"/>
      <c r="Q169" s="688"/>
      <c r="R169" s="688"/>
      <c r="S169" s="688"/>
      <c r="T169" s="688"/>
      <c r="U169" s="688"/>
      <c r="V169" s="688"/>
      <c r="W169" s="688"/>
      <c r="X169" s="688"/>
      <c r="Y169" s="688"/>
      <c r="Z169" s="688"/>
      <c r="AA169" s="688"/>
      <c r="AB169" s="688"/>
      <c r="AC169" s="688"/>
      <c r="AD169" s="688"/>
      <c r="AE169" s="688"/>
      <c r="AF169" s="688"/>
      <c r="AG169" s="688"/>
      <c r="AH169" s="688"/>
      <c r="AI169" s="688"/>
      <c r="AJ169" s="688"/>
      <c r="AK169" s="688"/>
      <c r="AL169" s="688"/>
      <c r="AM169" s="688"/>
      <c r="AN169" s="688"/>
    </row>
    <row r="170" spans="1:40" ht="18">
      <c r="A170" s="688"/>
      <c r="B170" s="688"/>
      <c r="C170" s="688"/>
      <c r="D170" s="688"/>
      <c r="E170" s="688"/>
      <c r="F170" s="688"/>
      <c r="G170" s="688"/>
      <c r="H170" s="688"/>
      <c r="I170" s="688"/>
      <c r="J170" s="688"/>
      <c r="K170" s="688"/>
      <c r="L170" s="688"/>
      <c r="M170" s="688"/>
      <c r="N170" s="688"/>
      <c r="O170" s="688"/>
      <c r="P170" s="688"/>
      <c r="Q170" s="688"/>
      <c r="R170" s="688"/>
      <c r="S170" s="688"/>
      <c r="T170" s="688"/>
      <c r="U170" s="688"/>
      <c r="V170" s="688"/>
      <c r="W170" s="688"/>
      <c r="X170" s="688"/>
      <c r="Y170" s="688"/>
      <c r="Z170" s="688"/>
      <c r="AA170" s="688"/>
      <c r="AB170" s="688"/>
      <c r="AC170" s="688"/>
      <c r="AD170" s="688"/>
      <c r="AE170" s="688"/>
      <c r="AF170" s="688"/>
      <c r="AG170" s="688"/>
      <c r="AH170" s="688"/>
      <c r="AI170" s="688"/>
      <c r="AJ170" s="688"/>
      <c r="AK170" s="688"/>
      <c r="AL170" s="688"/>
      <c r="AM170" s="688"/>
      <c r="AN170" s="688"/>
    </row>
    <row r="171" spans="1:40" ht="18">
      <c r="A171" s="688"/>
      <c r="B171" s="688"/>
      <c r="C171" s="688"/>
      <c r="D171" s="688"/>
      <c r="E171" s="688"/>
      <c r="F171" s="688"/>
      <c r="G171" s="688"/>
      <c r="H171" s="688"/>
      <c r="I171" s="688"/>
      <c r="J171" s="688"/>
      <c r="K171" s="688"/>
      <c r="L171" s="688"/>
      <c r="M171" s="688"/>
      <c r="N171" s="688"/>
      <c r="O171" s="688"/>
      <c r="P171" s="688"/>
      <c r="Q171" s="688"/>
      <c r="R171" s="688"/>
      <c r="S171" s="688"/>
      <c r="T171" s="688"/>
      <c r="U171" s="688"/>
      <c r="V171" s="688"/>
      <c r="W171" s="688"/>
      <c r="X171" s="688"/>
      <c r="Y171" s="688"/>
      <c r="Z171" s="688"/>
      <c r="AA171" s="688"/>
      <c r="AB171" s="688"/>
      <c r="AC171" s="688"/>
      <c r="AD171" s="688"/>
      <c r="AE171" s="688"/>
      <c r="AF171" s="688"/>
      <c r="AG171" s="688"/>
      <c r="AH171" s="688"/>
      <c r="AI171" s="688"/>
      <c r="AJ171" s="688"/>
      <c r="AK171" s="688"/>
      <c r="AL171" s="688"/>
      <c r="AM171" s="688"/>
      <c r="AN171" s="688"/>
    </row>
    <row r="172" spans="1:40" ht="18">
      <c r="A172" s="688"/>
      <c r="B172" s="688"/>
      <c r="C172" s="688"/>
      <c r="D172" s="688"/>
      <c r="E172" s="688"/>
      <c r="F172" s="688"/>
      <c r="G172" s="688"/>
      <c r="H172" s="688"/>
      <c r="I172" s="688"/>
      <c r="J172" s="688"/>
      <c r="K172" s="688"/>
      <c r="L172" s="688"/>
      <c r="M172" s="688"/>
      <c r="N172" s="688"/>
      <c r="O172" s="688"/>
      <c r="P172" s="688"/>
      <c r="Q172" s="688"/>
      <c r="R172" s="688"/>
      <c r="S172" s="688"/>
      <c r="T172" s="688"/>
      <c r="U172" s="688"/>
      <c r="V172" s="688"/>
      <c r="W172" s="688"/>
      <c r="X172" s="688"/>
      <c r="Y172" s="688"/>
      <c r="Z172" s="688"/>
      <c r="AA172" s="688"/>
      <c r="AB172" s="688"/>
      <c r="AC172" s="688"/>
      <c r="AD172" s="688"/>
      <c r="AE172" s="688"/>
      <c r="AF172" s="688"/>
      <c r="AG172" s="688"/>
      <c r="AH172" s="688"/>
      <c r="AI172" s="688"/>
      <c r="AJ172" s="688"/>
      <c r="AK172" s="688"/>
      <c r="AL172" s="688"/>
      <c r="AM172" s="688"/>
      <c r="AN172" s="688"/>
    </row>
    <row r="173" spans="1:40" ht="18">
      <c r="A173" s="688"/>
      <c r="B173" s="688"/>
      <c r="C173" s="688"/>
      <c r="D173" s="688"/>
      <c r="E173" s="688"/>
      <c r="F173" s="688"/>
      <c r="G173" s="688"/>
      <c r="H173" s="688"/>
      <c r="I173" s="688"/>
      <c r="J173" s="688"/>
      <c r="K173" s="688"/>
      <c r="L173" s="688"/>
      <c r="M173" s="688"/>
      <c r="N173" s="688"/>
      <c r="O173" s="688"/>
      <c r="P173" s="688"/>
      <c r="Q173" s="688"/>
      <c r="R173" s="688"/>
      <c r="S173" s="688"/>
      <c r="T173" s="688"/>
      <c r="U173" s="688"/>
      <c r="V173" s="688"/>
      <c r="W173" s="688"/>
      <c r="X173" s="688"/>
      <c r="Y173" s="688"/>
      <c r="Z173" s="688"/>
      <c r="AA173" s="688"/>
      <c r="AB173" s="688"/>
      <c r="AC173" s="688"/>
      <c r="AD173" s="688"/>
      <c r="AE173" s="688"/>
      <c r="AF173" s="688"/>
      <c r="AG173" s="688"/>
      <c r="AH173" s="688"/>
      <c r="AI173" s="688"/>
      <c r="AJ173" s="688"/>
      <c r="AK173" s="688"/>
      <c r="AL173" s="688"/>
      <c r="AM173" s="688"/>
      <c r="AN173" s="688"/>
    </row>
    <row r="174" spans="1:40" ht="18">
      <c r="A174" s="688"/>
      <c r="B174" s="688"/>
      <c r="C174" s="688"/>
      <c r="D174" s="688"/>
      <c r="E174" s="688"/>
      <c r="F174" s="688"/>
      <c r="G174" s="688"/>
      <c r="H174" s="688"/>
      <c r="I174" s="688"/>
      <c r="J174" s="688"/>
      <c r="K174" s="688"/>
      <c r="L174" s="688"/>
      <c r="M174" s="688"/>
      <c r="N174" s="688"/>
      <c r="O174" s="688"/>
      <c r="P174" s="688"/>
      <c r="Q174" s="688"/>
      <c r="R174" s="688"/>
      <c r="S174" s="688"/>
      <c r="T174" s="688"/>
      <c r="U174" s="688"/>
      <c r="V174" s="688"/>
      <c r="W174" s="688"/>
      <c r="X174" s="688"/>
      <c r="Y174" s="688"/>
      <c r="Z174" s="688"/>
      <c r="AA174" s="688"/>
      <c r="AB174" s="688"/>
      <c r="AC174" s="688"/>
      <c r="AD174" s="688"/>
      <c r="AE174" s="688"/>
      <c r="AF174" s="688"/>
      <c r="AG174" s="688"/>
      <c r="AH174" s="688"/>
      <c r="AI174" s="688"/>
      <c r="AJ174" s="688"/>
      <c r="AK174" s="688"/>
      <c r="AL174" s="688"/>
      <c r="AM174" s="688"/>
      <c r="AN174" s="688"/>
    </row>
    <row r="175" spans="1:40" ht="18">
      <c r="A175" s="688"/>
      <c r="B175" s="688"/>
      <c r="C175" s="688"/>
      <c r="D175" s="688"/>
      <c r="E175" s="688"/>
      <c r="F175" s="688"/>
      <c r="G175" s="688"/>
      <c r="H175" s="688"/>
      <c r="I175" s="688"/>
      <c r="J175" s="688"/>
      <c r="K175" s="688"/>
      <c r="L175" s="688"/>
      <c r="M175" s="688"/>
      <c r="N175" s="688"/>
      <c r="O175" s="688"/>
      <c r="P175" s="688"/>
      <c r="Q175" s="688"/>
      <c r="R175" s="688"/>
      <c r="S175" s="688"/>
      <c r="T175" s="688"/>
      <c r="U175" s="688"/>
      <c r="V175" s="688"/>
      <c r="W175" s="688"/>
      <c r="X175" s="688"/>
      <c r="Y175" s="688"/>
      <c r="Z175" s="688"/>
      <c r="AA175" s="688"/>
      <c r="AB175" s="688"/>
      <c r="AC175" s="688"/>
      <c r="AD175" s="688"/>
      <c r="AE175" s="688"/>
      <c r="AF175" s="688"/>
      <c r="AG175" s="688"/>
      <c r="AH175" s="688"/>
      <c r="AI175" s="688"/>
      <c r="AJ175" s="688"/>
      <c r="AK175" s="688"/>
      <c r="AL175" s="688"/>
      <c r="AM175" s="688"/>
      <c r="AN175" s="688"/>
    </row>
    <row r="176" spans="1:40" ht="18">
      <c r="A176" s="688"/>
      <c r="B176" s="688"/>
      <c r="C176" s="688"/>
      <c r="D176" s="688"/>
      <c r="E176" s="688"/>
      <c r="F176" s="688"/>
      <c r="G176" s="688"/>
      <c r="H176" s="688"/>
      <c r="I176" s="688"/>
      <c r="J176" s="688"/>
      <c r="K176" s="688"/>
      <c r="L176" s="688"/>
      <c r="M176" s="688"/>
      <c r="N176" s="688"/>
      <c r="O176" s="688"/>
      <c r="P176" s="688"/>
      <c r="Q176" s="688"/>
      <c r="R176" s="688"/>
      <c r="S176" s="688"/>
      <c r="T176" s="688"/>
      <c r="U176" s="688"/>
      <c r="V176" s="688"/>
      <c r="W176" s="688"/>
      <c r="X176" s="688"/>
      <c r="Y176" s="688"/>
      <c r="Z176" s="688"/>
      <c r="AA176" s="688"/>
      <c r="AB176" s="688"/>
      <c r="AC176" s="688"/>
      <c r="AD176" s="688"/>
      <c r="AE176" s="688"/>
      <c r="AF176" s="688"/>
      <c r="AG176" s="688"/>
      <c r="AH176" s="688"/>
      <c r="AI176" s="688"/>
      <c r="AJ176" s="688"/>
      <c r="AK176" s="688"/>
      <c r="AL176" s="688"/>
      <c r="AM176" s="688"/>
      <c r="AN176" s="688"/>
    </row>
    <row r="177" spans="1:40" ht="18">
      <c r="A177" s="688"/>
      <c r="B177" s="688"/>
      <c r="C177" s="688"/>
      <c r="D177" s="688"/>
      <c r="E177" s="688"/>
      <c r="F177" s="688"/>
      <c r="G177" s="688"/>
      <c r="H177" s="688"/>
      <c r="I177" s="688"/>
      <c r="J177" s="688"/>
      <c r="K177" s="688"/>
      <c r="L177" s="688"/>
      <c r="M177" s="688"/>
      <c r="N177" s="688"/>
      <c r="O177" s="688"/>
      <c r="P177" s="688"/>
      <c r="Q177" s="688"/>
      <c r="R177" s="688"/>
      <c r="S177" s="688"/>
      <c r="T177" s="688"/>
      <c r="U177" s="688"/>
      <c r="V177" s="688"/>
      <c r="W177" s="688"/>
      <c r="X177" s="688"/>
      <c r="Y177" s="688"/>
      <c r="Z177" s="688"/>
      <c r="AA177" s="688"/>
      <c r="AB177" s="688"/>
      <c r="AC177" s="688"/>
      <c r="AD177" s="688"/>
      <c r="AE177" s="688"/>
      <c r="AF177" s="688"/>
      <c r="AG177" s="688"/>
      <c r="AH177" s="688"/>
      <c r="AI177" s="688"/>
      <c r="AJ177" s="688"/>
      <c r="AK177" s="688"/>
      <c r="AL177" s="688"/>
      <c r="AM177" s="688"/>
      <c r="AN177" s="688"/>
    </row>
    <row r="178" spans="1:40" ht="18">
      <c r="A178" s="688"/>
      <c r="B178" s="688"/>
      <c r="C178" s="688"/>
      <c r="D178" s="688"/>
      <c r="E178" s="688"/>
      <c r="F178" s="688"/>
      <c r="G178" s="688"/>
      <c r="H178" s="688"/>
      <c r="I178" s="688"/>
      <c r="J178" s="688"/>
      <c r="K178" s="688"/>
      <c r="L178" s="688"/>
      <c r="M178" s="688"/>
      <c r="N178" s="688"/>
      <c r="O178" s="688"/>
      <c r="P178" s="688"/>
      <c r="Q178" s="688"/>
      <c r="R178" s="688"/>
      <c r="S178" s="688"/>
      <c r="T178" s="688"/>
      <c r="U178" s="688"/>
      <c r="V178" s="688"/>
      <c r="W178" s="688"/>
      <c r="X178" s="688"/>
      <c r="Y178" s="688"/>
      <c r="Z178" s="688"/>
      <c r="AA178" s="688"/>
      <c r="AB178" s="688"/>
      <c r="AC178" s="688"/>
      <c r="AD178" s="688"/>
      <c r="AE178" s="688"/>
      <c r="AF178" s="688"/>
      <c r="AG178" s="688"/>
      <c r="AH178" s="688"/>
      <c r="AI178" s="688"/>
      <c r="AJ178" s="688"/>
      <c r="AK178" s="688"/>
      <c r="AL178" s="688"/>
      <c r="AM178" s="688"/>
      <c r="AN178" s="688"/>
    </row>
    <row r="179" spans="1:40" ht="18">
      <c r="A179" s="688"/>
      <c r="B179" s="688"/>
      <c r="C179" s="688"/>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8"/>
      <c r="AK179" s="688"/>
      <c r="AL179" s="688"/>
      <c r="AM179" s="688"/>
      <c r="AN179" s="688"/>
    </row>
    <row r="180" spans="1:40" ht="18">
      <c r="A180" s="688"/>
      <c r="B180" s="688"/>
      <c r="C180" s="688"/>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8"/>
      <c r="AK180" s="688"/>
      <c r="AL180" s="688"/>
      <c r="AM180" s="688"/>
      <c r="AN180" s="688"/>
    </row>
    <row r="181" spans="1:40" ht="18">
      <c r="A181" s="688"/>
      <c r="B181" s="688"/>
      <c r="C181" s="688"/>
      <c r="D181" s="688"/>
      <c r="E181" s="688"/>
      <c r="F181" s="688"/>
      <c r="G181" s="688"/>
      <c r="H181" s="688"/>
      <c r="I181" s="688"/>
      <c r="J181" s="688"/>
      <c r="K181" s="688"/>
      <c r="L181" s="688"/>
      <c r="M181" s="688"/>
      <c r="N181" s="688"/>
      <c r="O181" s="688"/>
      <c r="P181" s="688"/>
      <c r="Q181" s="688"/>
      <c r="R181" s="688"/>
      <c r="S181" s="688"/>
      <c r="T181" s="688"/>
      <c r="U181" s="688"/>
      <c r="V181" s="688"/>
      <c r="W181" s="688"/>
      <c r="X181" s="688"/>
      <c r="Y181" s="688"/>
      <c r="Z181" s="688"/>
      <c r="AA181" s="688"/>
      <c r="AB181" s="688"/>
      <c r="AC181" s="688"/>
      <c r="AD181" s="688"/>
      <c r="AE181" s="688"/>
      <c r="AF181" s="688"/>
      <c r="AG181" s="688"/>
      <c r="AH181" s="688"/>
      <c r="AI181" s="688"/>
      <c r="AJ181" s="688"/>
      <c r="AK181" s="688"/>
      <c r="AL181" s="688"/>
      <c r="AM181" s="688"/>
      <c r="AN181" s="688"/>
    </row>
    <row r="182" spans="1:40" ht="18">
      <c r="A182" s="688"/>
      <c r="B182" s="688"/>
      <c r="C182" s="688"/>
      <c r="D182" s="688"/>
      <c r="E182" s="688"/>
      <c r="F182" s="688"/>
      <c r="G182" s="688"/>
      <c r="H182" s="688"/>
      <c r="I182" s="688"/>
      <c r="J182" s="688"/>
      <c r="K182" s="688"/>
      <c r="L182" s="688"/>
      <c r="M182" s="688"/>
      <c r="N182" s="688"/>
      <c r="O182" s="688"/>
      <c r="P182" s="688"/>
      <c r="Q182" s="688"/>
      <c r="R182" s="688"/>
      <c r="S182" s="688"/>
      <c r="T182" s="688"/>
      <c r="U182" s="688"/>
      <c r="V182" s="688"/>
      <c r="W182" s="688"/>
      <c r="X182" s="688"/>
      <c r="Y182" s="688"/>
      <c r="Z182" s="688"/>
      <c r="AA182" s="688"/>
      <c r="AB182" s="688"/>
      <c r="AC182" s="688"/>
      <c r="AD182" s="688"/>
      <c r="AE182" s="688"/>
      <c r="AF182" s="688"/>
      <c r="AG182" s="688"/>
      <c r="AH182" s="688"/>
      <c r="AI182" s="688"/>
      <c r="AJ182" s="688"/>
      <c r="AK182" s="688"/>
      <c r="AL182" s="688"/>
      <c r="AM182" s="688"/>
      <c r="AN182" s="688"/>
    </row>
    <row r="183" spans="1:40" ht="18">
      <c r="A183" s="688"/>
      <c r="B183" s="688"/>
      <c r="C183" s="688"/>
      <c r="D183" s="688"/>
      <c r="E183" s="688"/>
      <c r="F183" s="688"/>
      <c r="G183" s="688"/>
      <c r="H183" s="688"/>
      <c r="I183" s="688"/>
      <c r="J183" s="688"/>
      <c r="K183" s="688"/>
      <c r="L183" s="688"/>
      <c r="M183" s="688"/>
      <c r="N183" s="688"/>
      <c r="O183" s="688"/>
      <c r="P183" s="688"/>
      <c r="Q183" s="688"/>
      <c r="R183" s="688"/>
      <c r="S183" s="688"/>
      <c r="T183" s="688"/>
      <c r="U183" s="688"/>
      <c r="V183" s="688"/>
      <c r="W183" s="688"/>
      <c r="X183" s="688"/>
      <c r="Y183" s="688"/>
      <c r="Z183" s="688"/>
      <c r="AA183" s="688"/>
      <c r="AB183" s="688"/>
      <c r="AC183" s="688"/>
      <c r="AD183" s="688"/>
      <c r="AE183" s="688"/>
      <c r="AF183" s="688"/>
      <c r="AG183" s="688"/>
      <c r="AH183" s="688"/>
      <c r="AI183" s="688"/>
      <c r="AJ183" s="688"/>
      <c r="AK183" s="688"/>
      <c r="AL183" s="688"/>
      <c r="AM183" s="688"/>
      <c r="AN183" s="688"/>
    </row>
    <row r="184" spans="1:40" ht="18">
      <c r="A184" s="688"/>
      <c r="B184" s="688"/>
      <c r="C184" s="688"/>
      <c r="D184" s="688"/>
      <c r="E184" s="688"/>
      <c r="F184" s="688"/>
      <c r="G184" s="688"/>
      <c r="H184" s="688"/>
      <c r="I184" s="688"/>
      <c r="J184" s="688"/>
      <c r="K184" s="688"/>
      <c r="L184" s="688"/>
      <c r="M184" s="688"/>
      <c r="N184" s="688"/>
      <c r="O184" s="688"/>
      <c r="P184" s="688"/>
      <c r="Q184" s="688"/>
      <c r="R184" s="688"/>
      <c r="S184" s="688"/>
      <c r="T184" s="688"/>
      <c r="U184" s="688"/>
      <c r="V184" s="688"/>
      <c r="W184" s="688"/>
      <c r="X184" s="688"/>
      <c r="Y184" s="688"/>
      <c r="Z184" s="688"/>
      <c r="AA184" s="688"/>
      <c r="AB184" s="688"/>
      <c r="AC184" s="688"/>
      <c r="AD184" s="688"/>
      <c r="AE184" s="688"/>
      <c r="AF184" s="688"/>
      <c r="AG184" s="688"/>
      <c r="AH184" s="688"/>
      <c r="AI184" s="688"/>
      <c r="AJ184" s="688"/>
      <c r="AK184" s="688"/>
      <c r="AL184" s="688"/>
      <c r="AM184" s="688"/>
      <c r="AN184" s="688"/>
    </row>
    <row r="185" spans="1:40" ht="18">
      <c r="A185" s="688"/>
      <c r="B185" s="688"/>
      <c r="C185" s="688"/>
      <c r="D185" s="688"/>
      <c r="E185" s="688"/>
      <c r="F185" s="688"/>
      <c r="G185" s="688"/>
      <c r="H185" s="688"/>
      <c r="I185" s="688"/>
      <c r="J185" s="688"/>
      <c r="K185" s="688"/>
      <c r="L185" s="688"/>
      <c r="M185" s="688"/>
      <c r="N185" s="688"/>
      <c r="O185" s="688"/>
      <c r="P185" s="688"/>
      <c r="Q185" s="688"/>
      <c r="R185" s="688"/>
      <c r="S185" s="688"/>
      <c r="T185" s="688"/>
      <c r="U185" s="688"/>
      <c r="V185" s="688"/>
      <c r="W185" s="688"/>
      <c r="X185" s="688"/>
      <c r="Y185" s="688"/>
      <c r="Z185" s="688"/>
      <c r="AA185" s="688"/>
      <c r="AB185" s="688"/>
      <c r="AC185" s="688"/>
      <c r="AD185" s="688"/>
      <c r="AE185" s="688"/>
      <c r="AF185" s="688"/>
      <c r="AG185" s="688"/>
      <c r="AH185" s="688"/>
      <c r="AI185" s="688"/>
      <c r="AJ185" s="688"/>
      <c r="AK185" s="688"/>
      <c r="AL185" s="688"/>
      <c r="AM185" s="688"/>
      <c r="AN185" s="688"/>
    </row>
    <row r="186" spans="1:40" ht="18">
      <c r="A186" s="688"/>
      <c r="B186" s="688"/>
      <c r="C186" s="688"/>
      <c r="D186" s="688"/>
      <c r="E186" s="688"/>
      <c r="F186" s="688"/>
      <c r="G186" s="688"/>
      <c r="H186" s="688"/>
      <c r="I186" s="688"/>
      <c r="J186" s="688"/>
      <c r="K186" s="688"/>
      <c r="L186" s="688"/>
      <c r="M186" s="688"/>
      <c r="N186" s="688"/>
      <c r="O186" s="688"/>
      <c r="P186" s="688"/>
      <c r="Q186" s="688"/>
      <c r="R186" s="688"/>
      <c r="S186" s="688"/>
      <c r="T186" s="688"/>
      <c r="U186" s="688"/>
      <c r="V186" s="688"/>
      <c r="W186" s="688"/>
      <c r="X186" s="688"/>
      <c r="Y186" s="688"/>
      <c r="Z186" s="688"/>
      <c r="AA186" s="688"/>
      <c r="AB186" s="688"/>
      <c r="AC186" s="688"/>
      <c r="AD186" s="688"/>
      <c r="AE186" s="688"/>
      <c r="AF186" s="688"/>
      <c r="AG186" s="688"/>
      <c r="AH186" s="688"/>
      <c r="AI186" s="688"/>
      <c r="AJ186" s="688"/>
      <c r="AK186" s="688"/>
      <c r="AL186" s="688"/>
      <c r="AM186" s="688"/>
      <c r="AN186" s="688"/>
    </row>
    <row r="187" spans="1:40" ht="18">
      <c r="A187" s="688"/>
      <c r="B187" s="688"/>
      <c r="C187" s="688"/>
      <c r="D187" s="688"/>
      <c r="E187" s="688"/>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C187" s="688"/>
      <c r="AD187" s="688"/>
      <c r="AE187" s="688"/>
      <c r="AF187" s="688"/>
      <c r="AG187" s="688"/>
      <c r="AH187" s="688"/>
      <c r="AI187" s="688"/>
      <c r="AJ187" s="688"/>
      <c r="AK187" s="688"/>
      <c r="AL187" s="688"/>
      <c r="AM187" s="688"/>
      <c r="AN187" s="688"/>
    </row>
    <row r="188" spans="1:40" ht="18">
      <c r="A188" s="688"/>
      <c r="B188" s="688"/>
      <c r="C188" s="688"/>
      <c r="D188" s="688"/>
      <c r="E188" s="688"/>
      <c r="F188" s="688"/>
      <c r="G188" s="688"/>
      <c r="H188" s="688"/>
      <c r="I188" s="688"/>
      <c r="J188" s="688"/>
      <c r="K188" s="688"/>
      <c r="L188" s="688"/>
      <c r="M188" s="688"/>
      <c r="N188" s="688"/>
      <c r="O188" s="688"/>
      <c r="P188" s="688"/>
      <c r="Q188" s="688"/>
      <c r="R188" s="688"/>
      <c r="S188" s="688"/>
      <c r="T188" s="688"/>
      <c r="U188" s="688"/>
      <c r="V188" s="688"/>
      <c r="W188" s="688"/>
      <c r="X188" s="688"/>
      <c r="Y188" s="688"/>
      <c r="Z188" s="688"/>
      <c r="AA188" s="688"/>
      <c r="AB188" s="688"/>
      <c r="AC188" s="688"/>
      <c r="AD188" s="688"/>
      <c r="AE188" s="688"/>
      <c r="AF188" s="688"/>
      <c r="AG188" s="688"/>
      <c r="AH188" s="688"/>
      <c r="AI188" s="688"/>
      <c r="AJ188" s="688"/>
      <c r="AK188" s="688"/>
      <c r="AL188" s="688"/>
      <c r="AM188" s="688"/>
      <c r="AN188" s="688"/>
    </row>
    <row r="189" spans="1:40" ht="18">
      <c r="A189" s="688"/>
      <c r="B189" s="688"/>
      <c r="C189" s="688"/>
      <c r="D189" s="688"/>
      <c r="E189" s="688"/>
      <c r="F189" s="688"/>
      <c r="G189" s="688"/>
      <c r="H189" s="688"/>
      <c r="I189" s="688"/>
      <c r="J189" s="688"/>
      <c r="K189" s="688"/>
      <c r="L189" s="688"/>
      <c r="M189" s="688"/>
      <c r="N189" s="688"/>
      <c r="O189" s="688"/>
      <c r="P189" s="688"/>
      <c r="Q189" s="688"/>
      <c r="R189" s="688"/>
      <c r="S189" s="688"/>
      <c r="T189" s="688"/>
      <c r="U189" s="688"/>
      <c r="V189" s="688"/>
      <c r="W189" s="688"/>
      <c r="X189" s="688"/>
      <c r="Y189" s="688"/>
      <c r="Z189" s="688"/>
      <c r="AA189" s="688"/>
      <c r="AB189" s="688"/>
      <c r="AC189" s="688"/>
      <c r="AD189" s="688"/>
      <c r="AE189" s="688"/>
      <c r="AF189" s="688"/>
      <c r="AG189" s="688"/>
      <c r="AH189" s="688"/>
      <c r="AI189" s="688"/>
      <c r="AJ189" s="688"/>
      <c r="AK189" s="688"/>
      <c r="AL189" s="688"/>
      <c r="AM189" s="688"/>
      <c r="AN189" s="688"/>
    </row>
    <row r="190" spans="1:40" ht="18">
      <c r="A190" s="688"/>
      <c r="B190" s="688"/>
      <c r="C190" s="688"/>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8"/>
      <c r="AE190" s="688"/>
      <c r="AF190" s="688"/>
      <c r="AG190" s="688"/>
      <c r="AH190" s="688"/>
      <c r="AI190" s="688"/>
      <c r="AJ190" s="688"/>
      <c r="AK190" s="688"/>
      <c r="AL190" s="688"/>
      <c r="AM190" s="688"/>
      <c r="AN190" s="688"/>
    </row>
    <row r="191" spans="1:40" ht="18">
      <c r="A191" s="688"/>
      <c r="B191" s="688"/>
      <c r="C191" s="688"/>
      <c r="D191" s="688"/>
      <c r="E191" s="688"/>
      <c r="F191" s="688"/>
      <c r="G191" s="688"/>
      <c r="H191" s="688"/>
      <c r="I191" s="688"/>
      <c r="J191" s="688"/>
      <c r="K191" s="688"/>
      <c r="L191" s="688"/>
      <c r="M191" s="688"/>
      <c r="N191" s="688"/>
      <c r="O191" s="688"/>
      <c r="P191" s="688"/>
      <c r="Q191" s="688"/>
      <c r="R191" s="688"/>
      <c r="S191" s="688"/>
      <c r="T191" s="688"/>
      <c r="U191" s="688"/>
      <c r="V191" s="688"/>
      <c r="W191" s="688"/>
      <c r="X191" s="688"/>
      <c r="Y191" s="688"/>
      <c r="Z191" s="688"/>
      <c r="AA191" s="688"/>
      <c r="AB191" s="688"/>
      <c r="AC191" s="688"/>
      <c r="AD191" s="688"/>
      <c r="AE191" s="688"/>
      <c r="AF191" s="688"/>
      <c r="AG191" s="688"/>
      <c r="AH191" s="688"/>
      <c r="AI191" s="688"/>
      <c r="AJ191" s="688"/>
      <c r="AK191" s="688"/>
      <c r="AL191" s="688"/>
      <c r="AM191" s="688"/>
      <c r="AN191" s="688"/>
    </row>
    <row r="192" spans="1:40" ht="18">
      <c r="A192" s="688"/>
      <c r="B192" s="688"/>
      <c r="C192" s="688"/>
      <c r="D192" s="688"/>
      <c r="E192" s="688"/>
      <c r="F192" s="688"/>
      <c r="G192" s="688"/>
      <c r="H192" s="688"/>
      <c r="I192" s="688"/>
      <c r="J192" s="688"/>
      <c r="K192" s="688"/>
      <c r="L192" s="688"/>
      <c r="M192" s="688"/>
      <c r="N192" s="688"/>
      <c r="O192" s="688"/>
      <c r="P192" s="688"/>
      <c r="Q192" s="688"/>
      <c r="R192" s="688"/>
      <c r="S192" s="688"/>
      <c r="T192" s="688"/>
      <c r="U192" s="688"/>
      <c r="V192" s="688"/>
      <c r="W192" s="688"/>
      <c r="X192" s="688"/>
      <c r="Y192" s="688"/>
      <c r="Z192" s="688"/>
      <c r="AA192" s="688"/>
      <c r="AB192" s="688"/>
      <c r="AC192" s="688"/>
      <c r="AD192" s="688"/>
      <c r="AE192" s="688"/>
      <c r="AF192" s="688"/>
      <c r="AG192" s="688"/>
      <c r="AH192" s="688"/>
      <c r="AI192" s="688"/>
      <c r="AJ192" s="688"/>
      <c r="AK192" s="688"/>
      <c r="AL192" s="688"/>
      <c r="AM192" s="688"/>
      <c r="AN192" s="688"/>
    </row>
    <row r="193" spans="1:40" ht="18">
      <c r="A193" s="688"/>
      <c r="B193" s="688"/>
      <c r="C193" s="688"/>
      <c r="D193" s="688"/>
      <c r="E193" s="688"/>
      <c r="F193" s="688"/>
      <c r="G193" s="688"/>
      <c r="H193" s="688"/>
      <c r="I193" s="688"/>
      <c r="J193" s="688"/>
      <c r="K193" s="688"/>
      <c r="L193" s="688"/>
      <c r="M193" s="688"/>
      <c r="N193" s="688"/>
      <c r="O193" s="688"/>
      <c r="P193" s="688"/>
      <c r="Q193" s="688"/>
      <c r="R193" s="688"/>
      <c r="S193" s="688"/>
      <c r="T193" s="688"/>
      <c r="U193" s="688"/>
      <c r="V193" s="688"/>
      <c r="W193" s="688"/>
      <c r="X193" s="688"/>
      <c r="Y193" s="688"/>
      <c r="Z193" s="688"/>
      <c r="AA193" s="688"/>
      <c r="AB193" s="688"/>
      <c r="AC193" s="688"/>
      <c r="AD193" s="688"/>
      <c r="AE193" s="688"/>
      <c r="AF193" s="688"/>
      <c r="AG193" s="688"/>
      <c r="AH193" s="688"/>
      <c r="AI193" s="688"/>
      <c r="AJ193" s="688"/>
      <c r="AK193" s="688"/>
      <c r="AL193" s="688"/>
      <c r="AM193" s="688"/>
      <c r="AN193" s="688"/>
    </row>
    <row r="194" spans="1:40" ht="18">
      <c r="A194" s="688"/>
      <c r="B194" s="688"/>
      <c r="C194" s="688"/>
      <c r="D194" s="688"/>
      <c r="E194" s="688"/>
      <c r="F194" s="688"/>
      <c r="G194" s="688"/>
      <c r="H194" s="688"/>
      <c r="I194" s="688"/>
      <c r="J194" s="688"/>
      <c r="K194" s="688"/>
      <c r="L194" s="688"/>
      <c r="M194" s="688"/>
      <c r="N194" s="688"/>
      <c r="O194" s="688"/>
      <c r="P194" s="688"/>
      <c r="Q194" s="688"/>
      <c r="R194" s="688"/>
      <c r="S194" s="688"/>
      <c r="T194" s="688"/>
      <c r="U194" s="688"/>
      <c r="V194" s="688"/>
      <c r="W194" s="688"/>
      <c r="X194" s="688"/>
      <c r="Y194" s="688"/>
      <c r="Z194" s="688"/>
      <c r="AA194" s="688"/>
      <c r="AB194" s="688"/>
      <c r="AC194" s="688"/>
      <c r="AD194" s="688"/>
      <c r="AE194" s="688"/>
      <c r="AF194" s="688"/>
      <c r="AG194" s="688"/>
      <c r="AH194" s="688"/>
      <c r="AI194" s="688"/>
      <c r="AJ194" s="688"/>
      <c r="AK194" s="688"/>
      <c r="AL194" s="688"/>
      <c r="AM194" s="688"/>
      <c r="AN194" s="688"/>
    </row>
    <row r="195" spans="1:40" ht="18">
      <c r="A195" s="688"/>
      <c r="B195" s="688"/>
      <c r="C195" s="688"/>
      <c r="D195" s="688"/>
      <c r="E195" s="688"/>
      <c r="F195" s="688"/>
      <c r="G195" s="688"/>
      <c r="H195" s="688"/>
      <c r="I195" s="688"/>
      <c r="J195" s="688"/>
      <c r="K195" s="688"/>
      <c r="L195" s="688"/>
      <c r="M195" s="688"/>
      <c r="N195" s="688"/>
      <c r="O195" s="688"/>
      <c r="P195" s="688"/>
      <c r="Q195" s="688"/>
      <c r="R195" s="688"/>
      <c r="S195" s="688"/>
      <c r="T195" s="688"/>
      <c r="U195" s="688"/>
      <c r="V195" s="688"/>
      <c r="W195" s="688"/>
      <c r="X195" s="688"/>
      <c r="Y195" s="688"/>
      <c r="Z195" s="688"/>
      <c r="AA195" s="688"/>
      <c r="AB195" s="688"/>
      <c r="AC195" s="688"/>
      <c r="AD195" s="688"/>
      <c r="AE195" s="688"/>
      <c r="AF195" s="688"/>
      <c r="AG195" s="688"/>
      <c r="AH195" s="688"/>
      <c r="AI195" s="688"/>
      <c r="AJ195" s="688"/>
      <c r="AK195" s="688"/>
      <c r="AL195" s="688"/>
      <c r="AM195" s="688"/>
      <c r="AN195" s="688"/>
    </row>
    <row r="196" spans="1:40" ht="18">
      <c r="A196" s="688"/>
      <c r="B196" s="688"/>
      <c r="C196" s="688"/>
      <c r="D196" s="688"/>
      <c r="E196" s="688"/>
      <c r="F196" s="688"/>
      <c r="G196" s="688"/>
      <c r="H196" s="688"/>
      <c r="I196" s="688"/>
      <c r="J196" s="688"/>
      <c r="K196" s="688"/>
      <c r="L196" s="688"/>
      <c r="M196" s="688"/>
      <c r="N196" s="688"/>
      <c r="O196" s="688"/>
      <c r="P196" s="688"/>
      <c r="Q196" s="688"/>
      <c r="R196" s="688"/>
      <c r="S196" s="688"/>
      <c r="T196" s="688"/>
      <c r="U196" s="688"/>
      <c r="V196" s="688"/>
      <c r="W196" s="688"/>
      <c r="X196" s="688"/>
      <c r="Y196" s="688"/>
      <c r="Z196" s="688"/>
      <c r="AA196" s="688"/>
      <c r="AB196" s="688"/>
      <c r="AC196" s="688"/>
      <c r="AD196" s="688"/>
      <c r="AE196" s="688"/>
      <c r="AF196" s="688"/>
      <c r="AG196" s="688"/>
      <c r="AH196" s="688"/>
      <c r="AI196" s="688"/>
      <c r="AJ196" s="688"/>
      <c r="AK196" s="688"/>
      <c r="AL196" s="688"/>
      <c r="AM196" s="688"/>
      <c r="AN196" s="688"/>
    </row>
    <row r="197" spans="1:40" ht="18">
      <c r="A197" s="688"/>
      <c r="B197" s="688"/>
      <c r="C197" s="688"/>
      <c r="D197" s="688"/>
      <c r="E197" s="688"/>
      <c r="F197" s="688"/>
      <c r="G197" s="688"/>
      <c r="H197" s="688"/>
      <c r="I197" s="688"/>
      <c r="J197" s="688"/>
      <c r="K197" s="688"/>
      <c r="L197" s="688"/>
      <c r="M197" s="688"/>
      <c r="N197" s="688"/>
      <c r="O197" s="688"/>
      <c r="P197" s="688"/>
      <c r="Q197" s="688"/>
      <c r="R197" s="688"/>
      <c r="S197" s="688"/>
      <c r="T197" s="688"/>
      <c r="U197" s="688"/>
      <c r="V197" s="688"/>
      <c r="W197" s="688"/>
      <c r="X197" s="688"/>
      <c r="Y197" s="688"/>
      <c r="Z197" s="688"/>
      <c r="AA197" s="688"/>
      <c r="AB197" s="688"/>
      <c r="AC197" s="688"/>
      <c r="AD197" s="688"/>
      <c r="AE197" s="688"/>
      <c r="AF197" s="688"/>
      <c r="AG197" s="688"/>
      <c r="AH197" s="688"/>
      <c r="AI197" s="688"/>
      <c r="AJ197" s="688"/>
      <c r="AK197" s="688"/>
      <c r="AL197" s="688"/>
      <c r="AM197" s="688"/>
      <c r="AN197" s="688"/>
    </row>
    <row r="198" spans="1:40" ht="18">
      <c r="A198" s="688"/>
      <c r="B198" s="688"/>
      <c r="C198" s="688"/>
      <c r="D198" s="688"/>
      <c r="E198" s="688"/>
      <c r="F198" s="688"/>
      <c r="G198" s="688"/>
      <c r="H198" s="688"/>
      <c r="I198" s="688"/>
      <c r="J198" s="688"/>
      <c r="K198" s="688"/>
      <c r="L198" s="688"/>
      <c r="M198" s="688"/>
      <c r="N198" s="688"/>
      <c r="O198" s="688"/>
      <c r="P198" s="688"/>
      <c r="Q198" s="688"/>
      <c r="R198" s="688"/>
      <c r="S198" s="688"/>
      <c r="T198" s="688"/>
      <c r="U198" s="688"/>
      <c r="V198" s="688"/>
      <c r="W198" s="688"/>
      <c r="X198" s="688"/>
      <c r="Y198" s="688"/>
      <c r="Z198" s="688"/>
      <c r="AA198" s="688"/>
      <c r="AB198" s="688"/>
      <c r="AC198" s="688"/>
      <c r="AD198" s="688"/>
      <c r="AE198" s="688"/>
      <c r="AF198" s="688"/>
      <c r="AG198" s="688"/>
      <c r="AH198" s="688"/>
      <c r="AI198" s="688"/>
      <c r="AJ198" s="688"/>
      <c r="AK198" s="688"/>
      <c r="AL198" s="688"/>
      <c r="AM198" s="688"/>
      <c r="AN198" s="688"/>
    </row>
    <row r="199" spans="1:40" ht="18">
      <c r="A199" s="688"/>
      <c r="B199" s="688"/>
      <c r="C199" s="688"/>
      <c r="D199" s="688"/>
      <c r="E199" s="688"/>
      <c r="F199" s="688"/>
      <c r="G199" s="688"/>
      <c r="H199" s="688"/>
      <c r="I199" s="688"/>
      <c r="J199" s="688"/>
      <c r="K199" s="688"/>
      <c r="L199" s="688"/>
      <c r="M199" s="688"/>
      <c r="N199" s="688"/>
      <c r="O199" s="688"/>
      <c r="P199" s="688"/>
      <c r="Q199" s="688"/>
      <c r="R199" s="688"/>
      <c r="S199" s="688"/>
      <c r="T199" s="688"/>
      <c r="U199" s="688"/>
      <c r="V199" s="688"/>
      <c r="W199" s="688"/>
      <c r="X199" s="688"/>
      <c r="Y199" s="688"/>
      <c r="Z199" s="688"/>
      <c r="AA199" s="688"/>
      <c r="AB199" s="688"/>
      <c r="AC199" s="688"/>
      <c r="AD199" s="688"/>
      <c r="AE199" s="688"/>
      <c r="AF199" s="688"/>
      <c r="AG199" s="688"/>
      <c r="AH199" s="688"/>
      <c r="AI199" s="688"/>
      <c r="AJ199" s="688"/>
      <c r="AK199" s="688"/>
      <c r="AL199" s="688"/>
      <c r="AM199" s="688"/>
      <c r="AN199" s="688"/>
    </row>
    <row r="200" spans="1:40" ht="18">
      <c r="A200" s="688"/>
      <c r="B200" s="688"/>
      <c r="C200" s="688"/>
      <c r="D200" s="688"/>
      <c r="E200" s="688"/>
      <c r="F200" s="688"/>
      <c r="G200" s="688"/>
      <c r="H200" s="688"/>
      <c r="I200" s="688"/>
      <c r="J200" s="688"/>
      <c r="K200" s="688"/>
      <c r="L200" s="688"/>
      <c r="M200" s="688"/>
      <c r="N200" s="688"/>
      <c r="O200" s="688"/>
      <c r="P200" s="688"/>
      <c r="Q200" s="688"/>
      <c r="R200" s="688"/>
      <c r="S200" s="688"/>
      <c r="T200" s="688"/>
      <c r="U200" s="688"/>
      <c r="V200" s="688"/>
      <c r="W200" s="688"/>
      <c r="X200" s="688"/>
      <c r="Y200" s="688"/>
      <c r="Z200" s="688"/>
      <c r="AA200" s="688"/>
      <c r="AB200" s="688"/>
      <c r="AC200" s="688"/>
      <c r="AD200" s="688"/>
      <c r="AE200" s="688"/>
      <c r="AF200" s="688"/>
      <c r="AG200" s="688"/>
      <c r="AH200" s="688"/>
      <c r="AI200" s="688"/>
      <c r="AJ200" s="688"/>
      <c r="AK200" s="688"/>
      <c r="AL200" s="688"/>
      <c r="AM200" s="688"/>
      <c r="AN200" s="688"/>
    </row>
    <row r="201" spans="1:40" ht="18">
      <c r="A201" s="688"/>
      <c r="B201" s="688"/>
      <c r="C201" s="688"/>
      <c r="D201" s="688"/>
      <c r="E201" s="688"/>
      <c r="F201" s="688"/>
      <c r="G201" s="688"/>
      <c r="H201" s="688"/>
      <c r="I201" s="688"/>
      <c r="J201" s="688"/>
      <c r="K201" s="688"/>
      <c r="L201" s="688"/>
      <c r="M201" s="688"/>
      <c r="N201" s="688"/>
      <c r="O201" s="688"/>
      <c r="P201" s="688"/>
      <c r="Q201" s="688"/>
      <c r="R201" s="688"/>
      <c r="S201" s="688"/>
      <c r="T201" s="688"/>
      <c r="U201" s="688"/>
      <c r="V201" s="688"/>
      <c r="W201" s="688"/>
      <c r="X201" s="688"/>
      <c r="Y201" s="688"/>
      <c r="Z201" s="688"/>
      <c r="AA201" s="688"/>
      <c r="AB201" s="688"/>
      <c r="AC201" s="688"/>
      <c r="AD201" s="688"/>
      <c r="AE201" s="688"/>
      <c r="AF201" s="688"/>
      <c r="AG201" s="688"/>
      <c r="AH201" s="688"/>
      <c r="AI201" s="688"/>
      <c r="AJ201" s="688"/>
      <c r="AK201" s="688"/>
      <c r="AL201" s="688"/>
      <c r="AM201" s="688"/>
      <c r="AN201" s="688"/>
    </row>
    <row r="202" spans="1:40" ht="18">
      <c r="A202" s="688"/>
      <c r="B202" s="688"/>
      <c r="C202" s="688"/>
      <c r="D202" s="688"/>
      <c r="E202" s="688"/>
      <c r="F202" s="688"/>
      <c r="G202" s="688"/>
      <c r="H202" s="688"/>
      <c r="I202" s="688"/>
      <c r="J202" s="688"/>
      <c r="K202" s="688"/>
      <c r="L202" s="688"/>
      <c r="M202" s="688"/>
      <c r="N202" s="688"/>
      <c r="O202" s="688"/>
      <c r="P202" s="688"/>
      <c r="Q202" s="688"/>
      <c r="R202" s="688"/>
      <c r="S202" s="688"/>
      <c r="T202" s="688"/>
      <c r="U202" s="688"/>
      <c r="V202" s="688"/>
      <c r="W202" s="688"/>
      <c r="X202" s="688"/>
      <c r="Y202" s="688"/>
      <c r="Z202" s="688"/>
      <c r="AA202" s="688"/>
      <c r="AB202" s="688"/>
      <c r="AC202" s="688"/>
      <c r="AD202" s="688"/>
      <c r="AE202" s="688"/>
      <c r="AF202" s="688"/>
      <c r="AG202" s="688"/>
      <c r="AH202" s="688"/>
      <c r="AI202" s="688"/>
      <c r="AJ202" s="688"/>
      <c r="AK202" s="688"/>
      <c r="AL202" s="688"/>
      <c r="AM202" s="688"/>
      <c r="AN202" s="688"/>
    </row>
    <row r="203" spans="1:40" ht="18">
      <c r="A203" s="688"/>
      <c r="B203" s="688"/>
      <c r="C203" s="688"/>
      <c r="D203" s="688"/>
      <c r="E203" s="688"/>
      <c r="F203" s="688"/>
      <c r="G203" s="688"/>
      <c r="H203" s="688"/>
      <c r="I203" s="688"/>
      <c r="J203" s="688"/>
      <c r="K203" s="688"/>
      <c r="L203" s="688"/>
      <c r="M203" s="688"/>
      <c r="N203" s="688"/>
      <c r="O203" s="688"/>
      <c r="P203" s="688"/>
      <c r="Q203" s="688"/>
      <c r="R203" s="688"/>
      <c r="S203" s="688"/>
      <c r="T203" s="688"/>
      <c r="U203" s="688"/>
      <c r="V203" s="688"/>
      <c r="W203" s="688"/>
      <c r="X203" s="688"/>
      <c r="Y203" s="688"/>
      <c r="Z203" s="688"/>
      <c r="AA203" s="688"/>
      <c r="AB203" s="688"/>
      <c r="AC203" s="688"/>
      <c r="AD203" s="688"/>
      <c r="AE203" s="688"/>
      <c r="AF203" s="688"/>
      <c r="AG203" s="688"/>
      <c r="AH203" s="688"/>
      <c r="AI203" s="688"/>
      <c r="AJ203" s="688"/>
      <c r="AK203" s="688"/>
      <c r="AL203" s="688"/>
      <c r="AM203" s="688"/>
      <c r="AN203" s="688"/>
    </row>
    <row r="204" spans="1:40" ht="18">
      <c r="A204" s="688"/>
      <c r="B204" s="688"/>
      <c r="C204" s="688"/>
      <c r="D204" s="688"/>
      <c r="E204" s="688"/>
      <c r="F204" s="688"/>
      <c r="G204" s="688"/>
      <c r="H204" s="688"/>
      <c r="I204" s="688"/>
      <c r="J204" s="688"/>
      <c r="K204" s="688"/>
      <c r="L204" s="688"/>
      <c r="M204" s="688"/>
      <c r="N204" s="688"/>
      <c r="O204" s="688"/>
      <c r="P204" s="688"/>
      <c r="Q204" s="688"/>
      <c r="R204" s="688"/>
      <c r="S204" s="688"/>
      <c r="T204" s="688"/>
      <c r="U204" s="688"/>
      <c r="V204" s="688"/>
      <c r="W204" s="688"/>
      <c r="X204" s="688"/>
      <c r="Y204" s="688"/>
      <c r="Z204" s="688"/>
      <c r="AA204" s="688"/>
      <c r="AB204" s="688"/>
      <c r="AC204" s="688"/>
      <c r="AD204" s="688"/>
      <c r="AE204" s="688"/>
      <c r="AF204" s="688"/>
      <c r="AG204" s="688"/>
      <c r="AH204" s="688"/>
      <c r="AI204" s="688"/>
      <c r="AJ204" s="688"/>
      <c r="AK204" s="688"/>
      <c r="AL204" s="688"/>
      <c r="AM204" s="688"/>
      <c r="AN204" s="688"/>
    </row>
    <row r="205" spans="1:40" ht="18">
      <c r="A205" s="688"/>
      <c r="B205" s="688"/>
      <c r="C205" s="688"/>
      <c r="D205" s="688"/>
      <c r="E205" s="688"/>
      <c r="F205" s="688"/>
      <c r="G205" s="688"/>
      <c r="H205" s="688"/>
      <c r="I205" s="688"/>
      <c r="J205" s="688"/>
      <c r="K205" s="688"/>
      <c r="L205" s="688"/>
      <c r="M205" s="688"/>
      <c r="N205" s="688"/>
      <c r="O205" s="688"/>
      <c r="P205" s="688"/>
      <c r="Q205" s="688"/>
      <c r="R205" s="688"/>
      <c r="S205" s="688"/>
      <c r="T205" s="688"/>
      <c r="U205" s="688"/>
      <c r="V205" s="688"/>
      <c r="W205" s="688"/>
      <c r="X205" s="688"/>
      <c r="Y205" s="688"/>
      <c r="Z205" s="688"/>
      <c r="AA205" s="688"/>
      <c r="AB205" s="688"/>
      <c r="AC205" s="688"/>
      <c r="AD205" s="688"/>
      <c r="AE205" s="688"/>
      <c r="AF205" s="688"/>
      <c r="AG205" s="688"/>
      <c r="AH205" s="688"/>
      <c r="AI205" s="688"/>
      <c r="AJ205" s="688"/>
      <c r="AK205" s="688"/>
      <c r="AL205" s="688"/>
      <c r="AM205" s="688"/>
      <c r="AN205" s="688"/>
    </row>
    <row r="206" spans="1:40" ht="18">
      <c r="A206" s="688"/>
      <c r="B206" s="688"/>
      <c r="C206" s="688"/>
      <c r="D206" s="688"/>
      <c r="E206" s="688"/>
      <c r="F206" s="688"/>
      <c r="G206" s="688"/>
      <c r="H206" s="688"/>
      <c r="I206" s="688"/>
      <c r="J206" s="688"/>
      <c r="K206" s="688"/>
      <c r="L206" s="688"/>
      <c r="M206" s="688"/>
      <c r="N206" s="688"/>
      <c r="O206" s="688"/>
      <c r="P206" s="688"/>
      <c r="Q206" s="688"/>
      <c r="R206" s="688"/>
      <c r="S206" s="688"/>
      <c r="T206" s="688"/>
      <c r="U206" s="688"/>
      <c r="V206" s="688"/>
      <c r="W206" s="688"/>
      <c r="X206" s="688"/>
      <c r="Y206" s="688"/>
      <c r="Z206" s="688"/>
      <c r="AA206" s="688"/>
      <c r="AB206" s="688"/>
      <c r="AC206" s="688"/>
      <c r="AD206" s="688"/>
      <c r="AE206" s="688"/>
      <c r="AF206" s="688"/>
      <c r="AG206" s="688"/>
      <c r="AH206" s="688"/>
      <c r="AI206" s="688"/>
      <c r="AJ206" s="688"/>
      <c r="AK206" s="688"/>
      <c r="AL206" s="688"/>
      <c r="AM206" s="688"/>
      <c r="AN206" s="688"/>
    </row>
    <row r="207" spans="1:40" ht="18">
      <c r="A207" s="688"/>
      <c r="B207" s="688"/>
      <c r="C207" s="688"/>
      <c r="D207" s="688"/>
      <c r="E207" s="688"/>
      <c r="F207" s="688"/>
      <c r="G207" s="688"/>
      <c r="H207" s="688"/>
      <c r="I207" s="688"/>
      <c r="J207" s="688"/>
      <c r="K207" s="688"/>
      <c r="L207" s="688"/>
      <c r="M207" s="688"/>
      <c r="N207" s="688"/>
      <c r="O207" s="688"/>
      <c r="P207" s="688"/>
      <c r="Q207" s="688"/>
      <c r="R207" s="688"/>
      <c r="S207" s="688"/>
      <c r="T207" s="688"/>
      <c r="U207" s="688"/>
      <c r="V207" s="688"/>
      <c r="W207" s="688"/>
      <c r="X207" s="688"/>
      <c r="Y207" s="688"/>
      <c r="Z207" s="688"/>
      <c r="AA207" s="688"/>
      <c r="AB207" s="688"/>
      <c r="AC207" s="688"/>
      <c r="AD207" s="688"/>
      <c r="AE207" s="688"/>
      <c r="AF207" s="688"/>
      <c r="AG207" s="688"/>
      <c r="AH207" s="688"/>
      <c r="AI207" s="688"/>
      <c r="AJ207" s="688"/>
      <c r="AK207" s="688"/>
      <c r="AL207" s="688"/>
      <c r="AM207" s="688"/>
      <c r="AN207" s="688"/>
    </row>
    <row r="208" spans="1:40" ht="18">
      <c r="A208" s="688"/>
      <c r="B208" s="688"/>
      <c r="C208" s="688"/>
      <c r="D208" s="688"/>
      <c r="E208" s="688"/>
      <c r="F208" s="688"/>
      <c r="G208" s="688"/>
      <c r="H208" s="688"/>
      <c r="I208" s="688"/>
      <c r="J208" s="688"/>
      <c r="K208" s="688"/>
      <c r="L208" s="688"/>
      <c r="M208" s="688"/>
      <c r="N208" s="688"/>
      <c r="O208" s="688"/>
      <c r="P208" s="688"/>
      <c r="Q208" s="688"/>
      <c r="R208" s="688"/>
      <c r="S208" s="688"/>
      <c r="T208" s="688"/>
      <c r="U208" s="688"/>
      <c r="V208" s="688"/>
      <c r="W208" s="688"/>
      <c r="X208" s="688"/>
      <c r="Y208" s="688"/>
      <c r="Z208" s="688"/>
      <c r="AA208" s="688"/>
      <c r="AB208" s="688"/>
      <c r="AC208" s="688"/>
      <c r="AD208" s="688"/>
      <c r="AE208" s="688"/>
      <c r="AF208" s="688"/>
      <c r="AG208" s="688"/>
      <c r="AH208" s="688"/>
      <c r="AI208" s="688"/>
      <c r="AJ208" s="688"/>
      <c r="AK208" s="688"/>
      <c r="AL208" s="688"/>
      <c r="AM208" s="688"/>
      <c r="AN208" s="688"/>
    </row>
    <row r="209" spans="1:40" ht="18">
      <c r="A209" s="688"/>
      <c r="B209" s="688"/>
      <c r="C209" s="688"/>
      <c r="D209" s="688"/>
      <c r="E209" s="688"/>
      <c r="F209" s="688"/>
      <c r="G209" s="688"/>
      <c r="H209" s="688"/>
      <c r="I209" s="688"/>
      <c r="J209" s="688"/>
      <c r="K209" s="688"/>
      <c r="L209" s="688"/>
      <c r="M209" s="688"/>
      <c r="N209" s="688"/>
      <c r="O209" s="688"/>
      <c r="P209" s="688"/>
      <c r="Q209" s="688"/>
      <c r="R209" s="688"/>
      <c r="S209" s="688"/>
      <c r="T209" s="688"/>
      <c r="U209" s="688"/>
      <c r="V209" s="688"/>
      <c r="W209" s="688"/>
      <c r="X209" s="688"/>
      <c r="Y209" s="688"/>
      <c r="Z209" s="688"/>
      <c r="AA209" s="688"/>
      <c r="AB209" s="688"/>
      <c r="AC209" s="688"/>
      <c r="AD209" s="688"/>
      <c r="AE209" s="688"/>
      <c r="AF209" s="688"/>
      <c r="AG209" s="688"/>
      <c r="AH209" s="688"/>
      <c r="AI209" s="688"/>
      <c r="AJ209" s="688"/>
      <c r="AK209" s="688"/>
      <c r="AL209" s="688"/>
      <c r="AM209" s="688"/>
      <c r="AN209" s="688"/>
    </row>
    <row r="210" spans="1:40" ht="18">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row>
    <row r="211" spans="1:40" ht="18">
      <c r="A211" s="688"/>
      <c r="B211" s="688"/>
      <c r="C211" s="688"/>
      <c r="D211" s="688"/>
      <c r="E211" s="688"/>
      <c r="F211" s="688"/>
      <c r="G211" s="688"/>
      <c r="H211" s="688"/>
      <c r="I211" s="688"/>
      <c r="J211" s="688"/>
      <c r="K211" s="688"/>
      <c r="L211" s="688"/>
      <c r="M211" s="688"/>
      <c r="N211" s="688"/>
      <c r="O211" s="688"/>
      <c r="P211" s="688"/>
      <c r="Q211" s="688"/>
      <c r="R211" s="688"/>
      <c r="S211" s="688"/>
      <c r="T211" s="688"/>
      <c r="U211" s="688"/>
      <c r="V211" s="688"/>
      <c r="W211" s="688"/>
      <c r="X211" s="688"/>
      <c r="Y211" s="688"/>
      <c r="Z211" s="688"/>
      <c r="AA211" s="688"/>
      <c r="AB211" s="688"/>
      <c r="AC211" s="688"/>
      <c r="AD211" s="688"/>
      <c r="AE211" s="688"/>
      <c r="AF211" s="688"/>
      <c r="AG211" s="688"/>
      <c r="AH211" s="688"/>
      <c r="AI211" s="688"/>
      <c r="AJ211" s="688"/>
      <c r="AK211" s="688"/>
      <c r="AL211" s="688"/>
      <c r="AM211" s="688"/>
      <c r="AN211" s="688"/>
    </row>
    <row r="212" spans="1:40" ht="18">
      <c r="A212" s="688"/>
      <c r="B212" s="688"/>
      <c r="C212" s="688"/>
      <c r="D212" s="688"/>
      <c r="E212" s="688"/>
      <c r="F212" s="688"/>
      <c r="G212" s="688"/>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row>
    <row r="213" spans="1:40" ht="18">
      <c r="A213" s="688"/>
      <c r="B213" s="688"/>
      <c r="C213" s="688"/>
      <c r="D213" s="688"/>
      <c r="E213" s="688"/>
      <c r="F213" s="688"/>
      <c r="G213" s="688"/>
      <c r="H213" s="688"/>
      <c r="I213" s="688"/>
      <c r="J213" s="688"/>
      <c r="K213" s="688"/>
      <c r="L213" s="688"/>
      <c r="M213" s="688"/>
      <c r="N213" s="688"/>
      <c r="O213" s="688"/>
      <c r="P213" s="688"/>
      <c r="Q213" s="688"/>
      <c r="R213" s="688"/>
      <c r="S213" s="688"/>
      <c r="T213" s="688"/>
      <c r="U213" s="688"/>
      <c r="V213" s="688"/>
      <c r="W213" s="688"/>
      <c r="X213" s="688"/>
      <c r="Y213" s="688"/>
      <c r="Z213" s="688"/>
      <c r="AA213" s="688"/>
      <c r="AB213" s="688"/>
      <c r="AC213" s="688"/>
      <c r="AD213" s="688"/>
      <c r="AE213" s="688"/>
      <c r="AF213" s="688"/>
      <c r="AG213" s="688"/>
      <c r="AH213" s="688"/>
      <c r="AI213" s="688"/>
      <c r="AJ213" s="688"/>
      <c r="AK213" s="688"/>
      <c r="AL213" s="688"/>
      <c r="AM213" s="688"/>
      <c r="AN213" s="688"/>
    </row>
    <row r="214" spans="1:40" ht="18">
      <c r="A214" s="688"/>
      <c r="B214" s="688"/>
      <c r="C214" s="688"/>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8"/>
      <c r="AC214" s="688"/>
      <c r="AD214" s="688"/>
      <c r="AE214" s="688"/>
      <c r="AF214" s="688"/>
      <c r="AG214" s="688"/>
      <c r="AH214" s="688"/>
      <c r="AI214" s="688"/>
      <c r="AJ214" s="688"/>
      <c r="AK214" s="688"/>
      <c r="AL214" s="688"/>
      <c r="AM214" s="688"/>
      <c r="AN214" s="688"/>
    </row>
    <row r="215" spans="1:40" ht="18">
      <c r="A215" s="688"/>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row>
    <row r="216" spans="1:40" ht="18">
      <c r="A216" s="688"/>
      <c r="B216" s="688"/>
      <c r="C216" s="688"/>
      <c r="D216" s="688"/>
      <c r="E216" s="688"/>
      <c r="F216" s="688"/>
      <c r="G216" s="688"/>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88"/>
      <c r="AF216" s="688"/>
      <c r="AG216" s="688"/>
      <c r="AH216" s="688"/>
      <c r="AI216" s="688"/>
      <c r="AJ216" s="688"/>
      <c r="AK216" s="688"/>
      <c r="AL216" s="688"/>
      <c r="AM216" s="688"/>
      <c r="AN216" s="688"/>
    </row>
    <row r="217" spans="1:40" ht="18">
      <c r="A217" s="688"/>
      <c r="B217" s="688"/>
      <c r="C217" s="688"/>
      <c r="D217" s="688"/>
      <c r="E217" s="688"/>
      <c r="F217" s="688"/>
      <c r="G217" s="688"/>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8"/>
      <c r="AF217" s="688"/>
      <c r="AG217" s="688"/>
      <c r="AH217" s="688"/>
      <c r="AI217" s="688"/>
      <c r="AJ217" s="688"/>
      <c r="AK217" s="688"/>
      <c r="AL217" s="688"/>
      <c r="AM217" s="688"/>
      <c r="AN217" s="688"/>
    </row>
    <row r="218" spans="1:40" ht="18">
      <c r="A218" s="688"/>
      <c r="B218" s="688"/>
      <c r="C218" s="688"/>
      <c r="D218" s="688"/>
      <c r="E218" s="688"/>
      <c r="F218" s="688"/>
      <c r="G218" s="688"/>
      <c r="H218" s="688"/>
      <c r="I218" s="688"/>
      <c r="J218" s="688"/>
      <c r="K218" s="688"/>
      <c r="L218" s="688"/>
      <c r="M218" s="688"/>
      <c r="N218" s="688"/>
      <c r="O218" s="688"/>
      <c r="P218" s="688"/>
      <c r="Q218" s="688"/>
      <c r="R218" s="688"/>
      <c r="S218" s="688"/>
      <c r="T218" s="688"/>
      <c r="U218" s="688"/>
      <c r="V218" s="688"/>
      <c r="W218" s="688"/>
      <c r="X218" s="688"/>
      <c r="Y218" s="688"/>
      <c r="Z218" s="688"/>
      <c r="AA218" s="688"/>
      <c r="AB218" s="688"/>
      <c r="AC218" s="688"/>
      <c r="AD218" s="688"/>
      <c r="AE218" s="688"/>
      <c r="AF218" s="688"/>
      <c r="AG218" s="688"/>
      <c r="AH218" s="688"/>
      <c r="AI218" s="688"/>
      <c r="AJ218" s="688"/>
      <c r="AK218" s="688"/>
      <c r="AL218" s="688"/>
      <c r="AM218" s="688"/>
      <c r="AN218" s="688"/>
    </row>
    <row r="219" spans="1:40" ht="18">
      <c r="A219" s="688"/>
      <c r="B219" s="688"/>
      <c r="C219" s="688"/>
      <c r="D219" s="688"/>
      <c r="E219" s="688"/>
      <c r="F219" s="688"/>
      <c r="G219" s="688"/>
      <c r="H219" s="688"/>
      <c r="I219" s="688"/>
      <c r="J219" s="688"/>
      <c r="K219" s="688"/>
      <c r="L219" s="688"/>
      <c r="M219" s="688"/>
      <c r="N219" s="688"/>
      <c r="O219" s="688"/>
      <c r="P219" s="688"/>
      <c r="Q219" s="688"/>
      <c r="R219" s="688"/>
      <c r="S219" s="688"/>
      <c r="T219" s="688"/>
      <c r="U219" s="688"/>
      <c r="V219" s="688"/>
      <c r="W219" s="688"/>
      <c r="X219" s="688"/>
      <c r="Y219" s="688"/>
      <c r="Z219" s="688"/>
      <c r="AA219" s="688"/>
      <c r="AB219" s="688"/>
      <c r="AC219" s="688"/>
      <c r="AD219" s="688"/>
      <c r="AE219" s="688"/>
      <c r="AF219" s="688"/>
      <c r="AG219" s="688"/>
      <c r="AH219" s="688"/>
      <c r="AI219" s="688"/>
      <c r="AJ219" s="688"/>
      <c r="AK219" s="688"/>
      <c r="AL219" s="688"/>
      <c r="AM219" s="688"/>
      <c r="AN219" s="688"/>
    </row>
    <row r="220" spans="1:40" ht="18">
      <c r="A220" s="688"/>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row>
    <row r="221" spans="1:40" ht="18">
      <c r="A221" s="688"/>
      <c r="B221" s="688"/>
      <c r="C221" s="688"/>
      <c r="D221" s="688"/>
      <c r="E221" s="688"/>
      <c r="F221" s="688"/>
      <c r="G221" s="688"/>
      <c r="H221" s="688"/>
      <c r="I221" s="688"/>
      <c r="J221" s="688"/>
      <c r="K221" s="688"/>
      <c r="L221" s="688"/>
      <c r="M221" s="688"/>
      <c r="N221" s="688"/>
      <c r="O221" s="688"/>
      <c r="P221" s="688"/>
      <c r="Q221" s="688"/>
      <c r="R221" s="688"/>
      <c r="S221" s="688"/>
      <c r="T221" s="688"/>
      <c r="U221" s="688"/>
      <c r="V221" s="688"/>
      <c r="W221" s="688"/>
      <c r="X221" s="688"/>
      <c r="Y221" s="688"/>
      <c r="Z221" s="688"/>
      <c r="AA221" s="688"/>
      <c r="AB221" s="688"/>
      <c r="AC221" s="688"/>
      <c r="AD221" s="688"/>
      <c r="AE221" s="688"/>
      <c r="AF221" s="688"/>
      <c r="AG221" s="688"/>
      <c r="AH221" s="688"/>
      <c r="AI221" s="688"/>
      <c r="AJ221" s="688"/>
      <c r="AK221" s="688"/>
      <c r="AL221" s="688"/>
      <c r="AM221" s="688"/>
      <c r="AN221" s="688"/>
    </row>
    <row r="222" spans="1:40" ht="18">
      <c r="A222" s="688"/>
      <c r="B222" s="688"/>
      <c r="C222" s="688"/>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row>
    <row r="223" spans="1:40" ht="18">
      <c r="A223" s="688"/>
      <c r="B223" s="688"/>
      <c r="C223" s="688"/>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8"/>
      <c r="AD223" s="688"/>
      <c r="AE223" s="688"/>
      <c r="AF223" s="688"/>
      <c r="AG223" s="688"/>
      <c r="AH223" s="688"/>
      <c r="AI223" s="688"/>
      <c r="AJ223" s="688"/>
      <c r="AK223" s="688"/>
      <c r="AL223" s="688"/>
      <c r="AM223" s="688"/>
      <c r="AN223" s="688"/>
    </row>
    <row r="224" spans="1:40" ht="18">
      <c r="A224" s="688"/>
      <c r="B224" s="688"/>
      <c r="C224" s="688"/>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8"/>
      <c r="AD224" s="688"/>
      <c r="AE224" s="688"/>
      <c r="AF224" s="688"/>
      <c r="AG224" s="688"/>
      <c r="AH224" s="688"/>
      <c r="AI224" s="688"/>
      <c r="AJ224" s="688"/>
      <c r="AK224" s="688"/>
      <c r="AL224" s="688"/>
      <c r="AM224" s="688"/>
      <c r="AN224" s="688"/>
    </row>
    <row r="225" spans="1:40" ht="18">
      <c r="A225" s="688"/>
      <c r="B225" s="688"/>
      <c r="C225" s="688"/>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8"/>
      <c r="AD225" s="688"/>
      <c r="AE225" s="688"/>
      <c r="AF225" s="688"/>
      <c r="AG225" s="688"/>
      <c r="AH225" s="688"/>
      <c r="AI225" s="688"/>
      <c r="AJ225" s="688"/>
      <c r="AK225" s="688"/>
      <c r="AL225" s="688"/>
      <c r="AM225" s="688"/>
      <c r="AN225" s="688"/>
    </row>
    <row r="226" spans="1:40" ht="18">
      <c r="A226" s="688"/>
      <c r="B226" s="688"/>
      <c r="C226" s="688"/>
      <c r="D226" s="688"/>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row>
    <row r="227" spans="1:40" ht="18">
      <c r="A227" s="688"/>
      <c r="B227" s="688"/>
      <c r="C227" s="688"/>
      <c r="D227" s="688"/>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8"/>
      <c r="AD227" s="688"/>
      <c r="AE227" s="688"/>
      <c r="AF227" s="688"/>
      <c r="AG227" s="688"/>
      <c r="AH227" s="688"/>
      <c r="AI227" s="688"/>
      <c r="AJ227" s="688"/>
      <c r="AK227" s="688"/>
      <c r="AL227" s="688"/>
      <c r="AM227" s="688"/>
      <c r="AN227" s="688"/>
    </row>
    <row r="228" spans="1:40" ht="18">
      <c r="A228" s="688"/>
      <c r="B228" s="688"/>
      <c r="C228" s="688"/>
      <c r="D228" s="688"/>
      <c r="E228" s="688"/>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8"/>
      <c r="AE228" s="688"/>
      <c r="AF228" s="688"/>
      <c r="AG228" s="688"/>
      <c r="AH228" s="688"/>
      <c r="AI228" s="688"/>
      <c r="AJ228" s="688"/>
      <c r="AK228" s="688"/>
      <c r="AL228" s="688"/>
      <c r="AM228" s="688"/>
      <c r="AN228" s="688"/>
    </row>
    <row r="229" spans="1:40" ht="18">
      <c r="A229" s="688"/>
      <c r="B229" s="688"/>
      <c r="C229" s="688"/>
      <c r="D229" s="688"/>
      <c r="E229" s="688"/>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8"/>
      <c r="AC229" s="688"/>
      <c r="AD229" s="688"/>
      <c r="AE229" s="688"/>
      <c r="AF229" s="688"/>
      <c r="AG229" s="688"/>
      <c r="AH229" s="688"/>
      <c r="AI229" s="688"/>
      <c r="AJ229" s="688"/>
      <c r="AK229" s="688"/>
      <c r="AL229" s="688"/>
      <c r="AM229" s="688"/>
      <c r="AN229" s="688"/>
    </row>
    <row r="230" spans="1:40" ht="18">
      <c r="A230" s="688"/>
      <c r="B230" s="688"/>
      <c r="C230" s="688"/>
      <c r="D230" s="688"/>
      <c r="E230" s="688"/>
      <c r="F230" s="688"/>
      <c r="G230" s="688"/>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row>
    <row r="231" spans="1:40" ht="18">
      <c r="A231" s="688"/>
      <c r="B231" s="688"/>
      <c r="C231" s="688"/>
      <c r="D231" s="688"/>
      <c r="E231" s="688"/>
      <c r="F231" s="688"/>
      <c r="G231" s="688"/>
      <c r="H231" s="688"/>
      <c r="I231" s="688"/>
      <c r="J231" s="688"/>
      <c r="K231" s="688"/>
      <c r="L231" s="688"/>
      <c r="M231" s="688"/>
      <c r="N231" s="688"/>
      <c r="O231" s="688"/>
      <c r="P231" s="688"/>
      <c r="Q231" s="688"/>
      <c r="R231" s="688"/>
      <c r="S231" s="688"/>
      <c r="T231" s="688"/>
      <c r="U231" s="688"/>
      <c r="V231" s="688"/>
      <c r="W231" s="688"/>
      <c r="X231" s="688"/>
      <c r="Y231" s="688"/>
      <c r="Z231" s="688"/>
      <c r="AA231" s="688"/>
      <c r="AB231" s="688"/>
      <c r="AC231" s="688"/>
      <c r="AD231" s="688"/>
      <c r="AE231" s="688"/>
      <c r="AF231" s="688"/>
      <c r="AG231" s="688"/>
      <c r="AH231" s="688"/>
      <c r="AI231" s="688"/>
      <c r="AJ231" s="688"/>
      <c r="AK231" s="688"/>
      <c r="AL231" s="688"/>
      <c r="AM231" s="688"/>
      <c r="AN231" s="688"/>
    </row>
    <row r="232" spans="1:40" ht="18">
      <c r="A232" s="688"/>
      <c r="B232" s="688"/>
      <c r="C232" s="688"/>
      <c r="D232" s="688"/>
      <c r="E232" s="688"/>
      <c r="F232" s="688"/>
      <c r="G232" s="688"/>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688"/>
      <c r="AD232" s="688"/>
      <c r="AE232" s="688"/>
      <c r="AF232" s="688"/>
      <c r="AG232" s="688"/>
      <c r="AH232" s="688"/>
      <c r="AI232" s="688"/>
      <c r="AJ232" s="688"/>
      <c r="AK232" s="688"/>
      <c r="AL232" s="688"/>
      <c r="AM232" s="688"/>
      <c r="AN232" s="688"/>
    </row>
    <row r="233" spans="1:40" ht="18">
      <c r="A233" s="688"/>
      <c r="B233" s="688"/>
      <c r="C233" s="688"/>
      <c r="D233" s="688"/>
      <c r="E233" s="688"/>
      <c r="F233" s="688"/>
      <c r="G233" s="688"/>
      <c r="H233" s="688"/>
      <c r="I233" s="688"/>
      <c r="J233" s="688"/>
      <c r="K233" s="688"/>
      <c r="L233" s="688"/>
      <c r="M233" s="688"/>
      <c r="N233" s="688"/>
      <c r="O233" s="688"/>
      <c r="P233" s="688"/>
      <c r="Q233" s="688"/>
      <c r="R233" s="688"/>
      <c r="S233" s="688"/>
      <c r="T233" s="688"/>
      <c r="U233" s="688"/>
      <c r="V233" s="688"/>
      <c r="W233" s="688"/>
      <c r="X233" s="688"/>
      <c r="Y233" s="688"/>
      <c r="Z233" s="688"/>
      <c r="AA233" s="688"/>
      <c r="AB233" s="688"/>
      <c r="AC233" s="688"/>
      <c r="AD233" s="688"/>
      <c r="AE233" s="688"/>
      <c r="AF233" s="688"/>
      <c r="AG233" s="688"/>
      <c r="AH233" s="688"/>
      <c r="AI233" s="688"/>
      <c r="AJ233" s="688"/>
      <c r="AK233" s="688"/>
      <c r="AL233" s="688"/>
      <c r="AM233" s="688"/>
      <c r="AN233" s="688"/>
    </row>
    <row r="234" spans="1:40" ht="18">
      <c r="A234" s="688"/>
      <c r="B234" s="688"/>
      <c r="C234" s="688"/>
      <c r="D234" s="688"/>
      <c r="E234" s="688"/>
      <c r="F234" s="688"/>
      <c r="G234" s="688"/>
      <c r="H234" s="688"/>
      <c r="I234" s="688"/>
      <c r="J234" s="688"/>
      <c r="K234" s="688"/>
      <c r="L234" s="688"/>
      <c r="M234" s="688"/>
      <c r="N234" s="688"/>
      <c r="O234" s="688"/>
      <c r="P234" s="688"/>
      <c r="Q234" s="688"/>
      <c r="R234" s="688"/>
      <c r="S234" s="688"/>
      <c r="T234" s="688"/>
      <c r="U234" s="688"/>
      <c r="V234" s="688"/>
      <c r="W234" s="688"/>
      <c r="X234" s="688"/>
      <c r="Y234" s="688"/>
      <c r="Z234" s="688"/>
      <c r="AA234" s="688"/>
      <c r="AB234" s="688"/>
      <c r="AC234" s="688"/>
      <c r="AD234" s="688"/>
      <c r="AE234" s="688"/>
      <c r="AF234" s="688"/>
      <c r="AG234" s="688"/>
      <c r="AH234" s="688"/>
      <c r="AI234" s="688"/>
      <c r="AJ234" s="688"/>
      <c r="AK234" s="688"/>
      <c r="AL234" s="688"/>
      <c r="AM234" s="688"/>
      <c r="AN234" s="688"/>
    </row>
    <row r="235" spans="1:40" ht="18">
      <c r="A235" s="688"/>
      <c r="B235" s="688"/>
      <c r="C235" s="688"/>
      <c r="D235" s="688"/>
      <c r="E235" s="688"/>
      <c r="F235" s="688"/>
      <c r="G235" s="688"/>
      <c r="H235" s="688"/>
      <c r="I235" s="688"/>
      <c r="J235" s="688"/>
      <c r="K235" s="688"/>
      <c r="L235" s="688"/>
      <c r="M235" s="688"/>
      <c r="N235" s="688"/>
      <c r="O235" s="688"/>
      <c r="P235" s="688"/>
      <c r="Q235" s="688"/>
      <c r="R235" s="688"/>
      <c r="S235" s="688"/>
      <c r="T235" s="688"/>
      <c r="U235" s="688"/>
      <c r="V235" s="688"/>
      <c r="W235" s="688"/>
      <c r="X235" s="688"/>
      <c r="Y235" s="688"/>
      <c r="Z235" s="688"/>
      <c r="AA235" s="688"/>
      <c r="AB235" s="688"/>
      <c r="AC235" s="688"/>
      <c r="AD235" s="688"/>
      <c r="AE235" s="688"/>
      <c r="AF235" s="688"/>
      <c r="AG235" s="688"/>
      <c r="AH235" s="688"/>
      <c r="AI235" s="688"/>
      <c r="AJ235" s="688"/>
      <c r="AK235" s="688"/>
      <c r="AL235" s="688"/>
      <c r="AM235" s="688"/>
      <c r="AN235" s="688"/>
    </row>
    <row r="236" spans="1:40" ht="18">
      <c r="A236" s="688"/>
      <c r="B236" s="688"/>
      <c r="C236" s="688"/>
      <c r="D236" s="688"/>
      <c r="E236" s="688"/>
      <c r="F236" s="688"/>
      <c r="G236" s="688"/>
      <c r="H236" s="688"/>
      <c r="I236" s="688"/>
      <c r="J236" s="688"/>
      <c r="K236" s="688"/>
      <c r="L236" s="688"/>
      <c r="M236" s="688"/>
      <c r="N236" s="688"/>
      <c r="O236" s="688"/>
      <c r="P236" s="688"/>
      <c r="Q236" s="688"/>
      <c r="R236" s="688"/>
      <c r="S236" s="688"/>
      <c r="T236" s="688"/>
      <c r="U236" s="688"/>
      <c r="V236" s="688"/>
      <c r="W236" s="688"/>
      <c r="X236" s="688"/>
      <c r="Y236" s="688"/>
      <c r="Z236" s="688"/>
      <c r="AA236" s="688"/>
      <c r="AB236" s="688"/>
      <c r="AC236" s="688"/>
      <c r="AD236" s="688"/>
      <c r="AE236" s="688"/>
      <c r="AF236" s="688"/>
      <c r="AG236" s="688"/>
      <c r="AH236" s="688"/>
      <c r="AI236" s="688"/>
      <c r="AJ236" s="688"/>
      <c r="AK236" s="688"/>
      <c r="AL236" s="688"/>
      <c r="AM236" s="688"/>
      <c r="AN236" s="688"/>
    </row>
    <row r="237" spans="1:40" ht="18">
      <c r="A237" s="688"/>
      <c r="B237" s="688"/>
      <c r="C237" s="688"/>
      <c r="D237" s="688"/>
      <c r="E237" s="688"/>
      <c r="F237" s="688"/>
      <c r="G237" s="688"/>
      <c r="H237" s="688"/>
      <c r="I237" s="688"/>
      <c r="J237" s="688"/>
      <c r="K237" s="688"/>
      <c r="L237" s="688"/>
      <c r="M237" s="688"/>
      <c r="N237" s="688"/>
      <c r="O237" s="688"/>
      <c r="P237" s="688"/>
      <c r="Q237" s="688"/>
      <c r="R237" s="688"/>
      <c r="S237" s="688"/>
      <c r="T237" s="688"/>
      <c r="U237" s="688"/>
      <c r="V237" s="688"/>
      <c r="W237" s="688"/>
      <c r="X237" s="688"/>
      <c r="Y237" s="688"/>
      <c r="Z237" s="688"/>
      <c r="AA237" s="688"/>
      <c r="AB237" s="688"/>
      <c r="AC237" s="688"/>
      <c r="AD237" s="688"/>
      <c r="AE237" s="688"/>
      <c r="AF237" s="688"/>
      <c r="AG237" s="688"/>
      <c r="AH237" s="688"/>
      <c r="AI237" s="688"/>
      <c r="AJ237" s="688"/>
      <c r="AK237" s="688"/>
      <c r="AL237" s="688"/>
      <c r="AM237" s="688"/>
      <c r="AN237" s="688"/>
    </row>
    <row r="238" spans="1:40" ht="18">
      <c r="A238" s="688"/>
      <c r="B238" s="688"/>
      <c r="C238" s="688"/>
      <c r="D238" s="688"/>
      <c r="E238" s="688"/>
      <c r="F238" s="688"/>
      <c r="G238" s="688"/>
      <c r="H238" s="688"/>
      <c r="I238" s="688"/>
      <c r="J238" s="688"/>
      <c r="K238" s="688"/>
      <c r="L238" s="688"/>
      <c r="M238" s="688"/>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8"/>
      <c r="AK238" s="688"/>
      <c r="AL238" s="688"/>
      <c r="AM238" s="688"/>
      <c r="AN238" s="688"/>
    </row>
    <row r="239" spans="1:40" ht="18">
      <c r="A239" s="688"/>
      <c r="B239" s="688"/>
      <c r="C239" s="688"/>
      <c r="D239" s="688"/>
      <c r="E239" s="688"/>
      <c r="F239" s="688"/>
      <c r="G239" s="688"/>
      <c r="H239" s="688"/>
      <c r="I239" s="688"/>
      <c r="J239" s="688"/>
      <c r="K239" s="688"/>
      <c r="L239" s="688"/>
      <c r="M239" s="688"/>
      <c r="N239" s="688"/>
      <c r="O239" s="688"/>
      <c r="P239" s="688"/>
      <c r="Q239" s="688"/>
      <c r="R239" s="688"/>
      <c r="S239" s="688"/>
      <c r="T239" s="688"/>
      <c r="U239" s="688"/>
      <c r="V239" s="688"/>
      <c r="W239" s="688"/>
      <c r="X239" s="688"/>
      <c r="Y239" s="688"/>
      <c r="Z239" s="688"/>
      <c r="AA239" s="688"/>
      <c r="AB239" s="688"/>
      <c r="AC239" s="688"/>
      <c r="AD239" s="688"/>
      <c r="AE239" s="688"/>
      <c r="AF239" s="688"/>
      <c r="AG239" s="688"/>
      <c r="AH239" s="688"/>
      <c r="AI239" s="688"/>
      <c r="AJ239" s="688"/>
      <c r="AK239" s="688"/>
      <c r="AL239" s="688"/>
      <c r="AM239" s="688"/>
      <c r="AN239" s="688"/>
    </row>
    <row r="240" spans="1:40" ht="18">
      <c r="A240" s="688"/>
      <c r="B240" s="688"/>
      <c r="C240" s="688"/>
      <c r="D240" s="688"/>
      <c r="E240" s="688"/>
      <c r="F240" s="688"/>
      <c r="G240" s="688"/>
      <c r="H240" s="688"/>
      <c r="I240" s="688"/>
      <c r="J240" s="688"/>
      <c r="K240" s="688"/>
      <c r="L240" s="688"/>
      <c r="M240" s="688"/>
      <c r="N240" s="688"/>
      <c r="O240" s="688"/>
      <c r="P240" s="688"/>
      <c r="Q240" s="688"/>
      <c r="R240" s="688"/>
      <c r="S240" s="688"/>
      <c r="T240" s="688"/>
      <c r="U240" s="688"/>
      <c r="V240" s="688"/>
      <c r="W240" s="688"/>
      <c r="X240" s="688"/>
      <c r="Y240" s="688"/>
      <c r="Z240" s="688"/>
      <c r="AA240" s="688"/>
      <c r="AB240" s="688"/>
      <c r="AC240" s="688"/>
      <c r="AD240" s="688"/>
      <c r="AE240" s="688"/>
      <c r="AF240" s="688"/>
      <c r="AG240" s="688"/>
      <c r="AH240" s="688"/>
      <c r="AI240" s="688"/>
      <c r="AJ240" s="688"/>
      <c r="AK240" s="688"/>
      <c r="AL240" s="688"/>
      <c r="AM240" s="688"/>
      <c r="AN240" s="688"/>
    </row>
    <row r="241" spans="1:40" ht="18">
      <c r="A241" s="688"/>
      <c r="B241" s="688"/>
      <c r="C241" s="688"/>
      <c r="D241" s="688"/>
      <c r="E241" s="688"/>
      <c r="F241" s="688"/>
      <c r="G241" s="688"/>
      <c r="H241" s="688"/>
      <c r="I241" s="688"/>
      <c r="J241" s="688"/>
      <c r="K241" s="688"/>
      <c r="L241" s="688"/>
      <c r="M241" s="688"/>
      <c r="N241" s="688"/>
      <c r="O241" s="688"/>
      <c r="P241" s="688"/>
      <c r="Q241" s="688"/>
      <c r="R241" s="688"/>
      <c r="S241" s="688"/>
      <c r="T241" s="688"/>
      <c r="U241" s="688"/>
      <c r="V241" s="688"/>
      <c r="W241" s="688"/>
      <c r="X241" s="688"/>
      <c r="Y241" s="688"/>
      <c r="Z241" s="688"/>
      <c r="AA241" s="688"/>
      <c r="AB241" s="688"/>
      <c r="AC241" s="688"/>
      <c r="AD241" s="688"/>
      <c r="AE241" s="688"/>
      <c r="AF241" s="688"/>
      <c r="AG241" s="688"/>
      <c r="AH241" s="688"/>
      <c r="AI241" s="688"/>
      <c r="AJ241" s="688"/>
      <c r="AK241" s="688"/>
      <c r="AL241" s="688"/>
      <c r="AM241" s="688"/>
      <c r="AN241" s="688"/>
    </row>
    <row r="242" spans="1:40" ht="18">
      <c r="A242" s="688"/>
      <c r="B242" s="688"/>
      <c r="C242" s="688"/>
      <c r="D242" s="688"/>
      <c r="E242" s="688"/>
      <c r="F242" s="688"/>
      <c r="G242" s="688"/>
      <c r="H242" s="688"/>
      <c r="I242" s="688"/>
      <c r="J242" s="688"/>
      <c r="K242" s="688"/>
      <c r="L242" s="688"/>
      <c r="M242" s="688"/>
      <c r="N242" s="688"/>
      <c r="O242" s="688"/>
      <c r="P242" s="688"/>
      <c r="Q242" s="688"/>
      <c r="R242" s="688"/>
      <c r="S242" s="688"/>
      <c r="T242" s="688"/>
      <c r="U242" s="688"/>
      <c r="V242" s="688"/>
      <c r="W242" s="688"/>
      <c r="X242" s="688"/>
      <c r="Y242" s="688"/>
      <c r="Z242" s="688"/>
      <c r="AA242" s="688"/>
      <c r="AB242" s="688"/>
      <c r="AC242" s="688"/>
      <c r="AD242" s="688"/>
      <c r="AE242" s="688"/>
      <c r="AF242" s="688"/>
      <c r="AG242" s="688"/>
      <c r="AH242" s="688"/>
      <c r="AI242" s="688"/>
      <c r="AJ242" s="688"/>
      <c r="AK242" s="688"/>
      <c r="AL242" s="688"/>
      <c r="AM242" s="688"/>
      <c r="AN242" s="688"/>
    </row>
    <row r="243" spans="1:40" ht="18">
      <c r="A243" s="688"/>
      <c r="B243" s="688"/>
      <c r="C243" s="688"/>
      <c r="D243" s="688"/>
      <c r="E243" s="688"/>
      <c r="F243" s="688"/>
      <c r="G243" s="688"/>
      <c r="H243" s="688"/>
      <c r="I243" s="688"/>
      <c r="J243" s="688"/>
      <c r="K243" s="688"/>
      <c r="L243" s="688"/>
      <c r="M243" s="688"/>
      <c r="N243" s="688"/>
      <c r="O243" s="688"/>
      <c r="P243" s="688"/>
      <c r="Q243" s="688"/>
      <c r="R243" s="688"/>
      <c r="S243" s="688"/>
      <c r="T243" s="688"/>
      <c r="U243" s="688"/>
      <c r="V243" s="688"/>
      <c r="W243" s="688"/>
      <c r="X243" s="688"/>
      <c r="Y243" s="688"/>
      <c r="Z243" s="688"/>
      <c r="AA243" s="688"/>
      <c r="AB243" s="688"/>
      <c r="AC243" s="688"/>
      <c r="AD243" s="688"/>
      <c r="AE243" s="688"/>
      <c r="AF243" s="688"/>
      <c r="AG243" s="688"/>
      <c r="AH243" s="688"/>
      <c r="AI243" s="688"/>
      <c r="AJ243" s="688"/>
      <c r="AK243" s="688"/>
      <c r="AL243" s="688"/>
      <c r="AM243" s="688"/>
      <c r="AN243" s="688"/>
    </row>
    <row r="244" spans="1:40" ht="18">
      <c r="A244" s="688"/>
      <c r="B244" s="688"/>
      <c r="C244" s="688"/>
      <c r="D244" s="688"/>
      <c r="E244" s="688"/>
      <c r="F244" s="688"/>
      <c r="G244" s="688"/>
      <c r="H244" s="688"/>
      <c r="I244" s="688"/>
      <c r="J244" s="688"/>
      <c r="K244" s="688"/>
      <c r="L244" s="688"/>
      <c r="M244" s="688"/>
      <c r="N244" s="688"/>
      <c r="O244" s="688"/>
      <c r="P244" s="688"/>
      <c r="Q244" s="688"/>
      <c r="R244" s="688"/>
      <c r="S244" s="688"/>
      <c r="T244" s="688"/>
      <c r="U244" s="688"/>
      <c r="V244" s="688"/>
      <c r="W244" s="688"/>
      <c r="X244" s="688"/>
      <c r="Y244" s="688"/>
      <c r="Z244" s="688"/>
      <c r="AA244" s="688"/>
      <c r="AB244" s="688"/>
      <c r="AC244" s="688"/>
      <c r="AD244" s="688"/>
      <c r="AE244" s="688"/>
      <c r="AF244" s="688"/>
      <c r="AG244" s="688"/>
      <c r="AH244" s="688"/>
      <c r="AI244" s="688"/>
      <c r="AJ244" s="688"/>
      <c r="AK244" s="688"/>
      <c r="AL244" s="688"/>
      <c r="AM244" s="688"/>
      <c r="AN244" s="688"/>
    </row>
    <row r="245" spans="1:40" ht="18">
      <c r="A245" s="688"/>
      <c r="B245" s="688"/>
      <c r="C245" s="688"/>
      <c r="D245" s="688"/>
      <c r="E245" s="688"/>
      <c r="F245" s="688"/>
      <c r="G245" s="688"/>
      <c r="H245" s="688"/>
      <c r="I245" s="688"/>
      <c r="J245" s="688"/>
      <c r="K245" s="688"/>
      <c r="L245" s="688"/>
      <c r="M245" s="688"/>
      <c r="N245" s="688"/>
      <c r="O245" s="688"/>
      <c r="P245" s="688"/>
      <c r="Q245" s="688"/>
      <c r="R245" s="688"/>
      <c r="S245" s="688"/>
      <c r="T245" s="688"/>
      <c r="U245" s="688"/>
      <c r="V245" s="688"/>
      <c r="W245" s="688"/>
      <c r="X245" s="688"/>
      <c r="Y245" s="688"/>
      <c r="Z245" s="688"/>
      <c r="AA245" s="688"/>
      <c r="AB245" s="688"/>
      <c r="AC245" s="688"/>
      <c r="AD245" s="688"/>
      <c r="AE245" s="688"/>
      <c r="AF245" s="688"/>
      <c r="AG245" s="688"/>
      <c r="AH245" s="688"/>
      <c r="AI245" s="688"/>
      <c r="AJ245" s="688"/>
      <c r="AK245" s="688"/>
      <c r="AL245" s="688"/>
      <c r="AM245" s="688"/>
      <c r="AN245" s="688"/>
    </row>
    <row r="246" spans="1:40" ht="18">
      <c r="A246" s="688"/>
      <c r="B246" s="688"/>
      <c r="C246" s="688"/>
      <c r="D246" s="688"/>
      <c r="E246" s="688"/>
      <c r="F246" s="688"/>
      <c r="G246" s="688"/>
      <c r="H246" s="688"/>
      <c r="I246" s="688"/>
      <c r="J246" s="688"/>
      <c r="K246" s="688"/>
      <c r="L246" s="688"/>
      <c r="M246" s="688"/>
      <c r="N246" s="688"/>
      <c r="O246" s="688"/>
      <c r="P246" s="688"/>
      <c r="Q246" s="688"/>
      <c r="R246" s="688"/>
      <c r="S246" s="688"/>
      <c r="T246" s="688"/>
      <c r="U246" s="688"/>
      <c r="V246" s="688"/>
      <c r="W246" s="688"/>
      <c r="X246" s="688"/>
      <c r="Y246" s="688"/>
      <c r="Z246" s="688"/>
      <c r="AA246" s="688"/>
      <c r="AB246" s="688"/>
      <c r="AC246" s="688"/>
      <c r="AD246" s="688"/>
      <c r="AE246" s="688"/>
      <c r="AF246" s="688"/>
      <c r="AG246" s="688"/>
      <c r="AH246" s="688"/>
      <c r="AI246" s="688"/>
      <c r="AJ246" s="688"/>
      <c r="AK246" s="688"/>
      <c r="AL246" s="688"/>
      <c r="AM246" s="688"/>
      <c r="AN246" s="688"/>
    </row>
    <row r="247" spans="1:40" ht="18">
      <c r="A247" s="688"/>
      <c r="B247" s="688"/>
      <c r="C247" s="688"/>
      <c r="D247" s="688"/>
      <c r="E247" s="688"/>
      <c r="F247" s="688"/>
      <c r="G247" s="688"/>
      <c r="H247" s="688"/>
      <c r="I247" s="688"/>
      <c r="J247" s="688"/>
      <c r="K247" s="688"/>
      <c r="L247" s="688"/>
      <c r="M247" s="688"/>
      <c r="N247" s="688"/>
      <c r="O247" s="688"/>
      <c r="P247" s="688"/>
      <c r="Q247" s="688"/>
      <c r="R247" s="688"/>
      <c r="S247" s="688"/>
      <c r="T247" s="688"/>
      <c r="U247" s="688"/>
      <c r="V247" s="688"/>
      <c r="W247" s="688"/>
      <c r="X247" s="688"/>
      <c r="Y247" s="688"/>
      <c r="Z247" s="688"/>
      <c r="AA247" s="688"/>
      <c r="AB247" s="688"/>
      <c r="AC247" s="688"/>
      <c r="AD247" s="688"/>
      <c r="AE247" s="688"/>
      <c r="AF247" s="688"/>
      <c r="AG247" s="688"/>
      <c r="AH247" s="688"/>
      <c r="AI247" s="688"/>
      <c r="AJ247" s="688"/>
      <c r="AK247" s="688"/>
      <c r="AL247" s="688"/>
      <c r="AM247" s="688"/>
      <c r="AN247" s="688"/>
    </row>
    <row r="248" spans="1:40" ht="18">
      <c r="A248" s="688"/>
      <c r="B248" s="688"/>
      <c r="C248" s="688"/>
      <c r="D248" s="688"/>
      <c r="E248" s="688"/>
      <c r="F248" s="688"/>
      <c r="G248" s="688"/>
      <c r="H248" s="688"/>
      <c r="I248" s="688"/>
      <c r="J248" s="688"/>
      <c r="K248" s="688"/>
      <c r="L248" s="688"/>
      <c r="M248" s="688"/>
      <c r="N248" s="688"/>
      <c r="O248" s="688"/>
      <c r="P248" s="688"/>
      <c r="Q248" s="688"/>
      <c r="R248" s="688"/>
      <c r="S248" s="688"/>
      <c r="T248" s="688"/>
      <c r="U248" s="688"/>
      <c r="V248" s="688"/>
      <c r="W248" s="688"/>
      <c r="X248" s="688"/>
      <c r="Y248" s="688"/>
      <c r="Z248" s="688"/>
      <c r="AA248" s="688"/>
      <c r="AB248" s="688"/>
      <c r="AC248" s="688"/>
      <c r="AD248" s="688"/>
      <c r="AE248" s="688"/>
      <c r="AF248" s="688"/>
      <c r="AG248" s="688"/>
      <c r="AH248" s="688"/>
      <c r="AI248" s="688"/>
      <c r="AJ248" s="688"/>
      <c r="AK248" s="688"/>
      <c r="AL248" s="688"/>
      <c r="AM248" s="688"/>
      <c r="AN248" s="688"/>
    </row>
    <row r="249" spans="1:40" ht="18">
      <c r="A249" s="688"/>
      <c r="B249" s="688"/>
      <c r="C249" s="688"/>
      <c r="D249" s="688"/>
      <c r="E249" s="688"/>
      <c r="F249" s="688"/>
      <c r="G249" s="688"/>
      <c r="H249" s="688"/>
      <c r="I249" s="688"/>
      <c r="J249" s="688"/>
      <c r="K249" s="688"/>
      <c r="L249" s="688"/>
      <c r="M249" s="688"/>
      <c r="N249" s="688"/>
      <c r="O249" s="688"/>
      <c r="P249" s="688"/>
      <c r="Q249" s="688"/>
      <c r="R249" s="688"/>
      <c r="S249" s="688"/>
      <c r="T249" s="688"/>
      <c r="U249" s="688"/>
      <c r="V249" s="688"/>
      <c r="W249" s="688"/>
      <c r="X249" s="688"/>
      <c r="Y249" s="688"/>
      <c r="Z249" s="688"/>
      <c r="AA249" s="688"/>
      <c r="AB249" s="688"/>
      <c r="AC249" s="688"/>
      <c r="AD249" s="688"/>
      <c r="AE249" s="688"/>
      <c r="AF249" s="688"/>
      <c r="AG249" s="688"/>
      <c r="AH249" s="688"/>
      <c r="AI249" s="688"/>
      <c r="AJ249" s="688"/>
      <c r="AK249" s="688"/>
      <c r="AL249" s="688"/>
      <c r="AM249" s="688"/>
      <c r="AN249" s="688"/>
    </row>
    <row r="250" spans="1:40" ht="18">
      <c r="A250" s="688"/>
      <c r="B250" s="688"/>
      <c r="C250" s="688"/>
      <c r="D250" s="688"/>
      <c r="E250" s="688"/>
      <c r="F250" s="688"/>
      <c r="G250" s="688"/>
      <c r="H250" s="688"/>
      <c r="I250" s="688"/>
      <c r="J250" s="688"/>
      <c r="K250" s="688"/>
      <c r="L250" s="688"/>
      <c r="M250" s="688"/>
      <c r="N250" s="688"/>
      <c r="O250" s="688"/>
      <c r="P250" s="688"/>
      <c r="Q250" s="688"/>
      <c r="R250" s="688"/>
      <c r="S250" s="688"/>
      <c r="T250" s="688"/>
      <c r="U250" s="688"/>
      <c r="V250" s="688"/>
      <c r="W250" s="688"/>
      <c r="X250" s="688"/>
      <c r="Y250" s="688"/>
      <c r="Z250" s="688"/>
      <c r="AA250" s="688"/>
      <c r="AB250" s="688"/>
      <c r="AC250" s="688"/>
      <c r="AD250" s="688"/>
      <c r="AE250" s="688"/>
      <c r="AF250" s="688"/>
      <c r="AG250" s="688"/>
      <c r="AH250" s="688"/>
      <c r="AI250" s="688"/>
      <c r="AJ250" s="688"/>
      <c r="AK250" s="688"/>
      <c r="AL250" s="688"/>
      <c r="AM250" s="688"/>
      <c r="AN250" s="688"/>
    </row>
    <row r="251" spans="1:40" ht="18">
      <c r="A251" s="688"/>
      <c r="B251" s="688"/>
      <c r="C251" s="688"/>
      <c r="D251" s="688"/>
      <c r="E251" s="688"/>
      <c r="F251" s="688"/>
      <c r="G251" s="688"/>
      <c r="H251" s="688"/>
      <c r="I251" s="688"/>
      <c r="J251" s="688"/>
      <c r="K251" s="688"/>
      <c r="L251" s="688"/>
      <c r="M251" s="688"/>
      <c r="N251" s="688"/>
      <c r="O251" s="688"/>
      <c r="P251" s="688"/>
      <c r="Q251" s="688"/>
      <c r="R251" s="688"/>
      <c r="S251" s="688"/>
      <c r="T251" s="688"/>
      <c r="U251" s="688"/>
      <c r="V251" s="688"/>
      <c r="W251" s="688"/>
      <c r="X251" s="688"/>
      <c r="Y251" s="688"/>
      <c r="Z251" s="688"/>
      <c r="AA251" s="688"/>
      <c r="AB251" s="688"/>
      <c r="AC251" s="688"/>
      <c r="AD251" s="688"/>
      <c r="AE251" s="688"/>
      <c r="AF251" s="688"/>
      <c r="AG251" s="688"/>
      <c r="AH251" s="688"/>
      <c r="AI251" s="688"/>
      <c r="AJ251" s="688"/>
      <c r="AK251" s="688"/>
      <c r="AL251" s="688"/>
      <c r="AM251" s="688"/>
      <c r="AN251" s="688"/>
    </row>
    <row r="252" spans="1:40" ht="18">
      <c r="A252" s="688"/>
      <c r="B252" s="688"/>
      <c r="C252" s="688"/>
      <c r="D252" s="688"/>
      <c r="E252" s="688"/>
      <c r="F252" s="688"/>
      <c r="G252" s="688"/>
      <c r="H252" s="688"/>
      <c r="I252" s="688"/>
      <c r="J252" s="688"/>
      <c r="K252" s="688"/>
      <c r="L252" s="688"/>
      <c r="M252" s="688"/>
      <c r="N252" s="688"/>
      <c r="O252" s="688"/>
      <c r="P252" s="688"/>
      <c r="Q252" s="688"/>
      <c r="R252" s="688"/>
      <c r="S252" s="688"/>
      <c r="T252" s="688"/>
      <c r="U252" s="688"/>
      <c r="V252" s="688"/>
      <c r="W252" s="688"/>
      <c r="X252" s="688"/>
      <c r="Y252" s="688"/>
      <c r="Z252" s="688"/>
      <c r="AA252" s="688"/>
      <c r="AB252" s="688"/>
      <c r="AC252" s="688"/>
      <c r="AD252" s="688"/>
      <c r="AE252" s="688"/>
      <c r="AF252" s="688"/>
      <c r="AG252" s="688"/>
      <c r="AH252" s="688"/>
      <c r="AI252" s="688"/>
      <c r="AJ252" s="688"/>
      <c r="AK252" s="688"/>
      <c r="AL252" s="688"/>
      <c r="AM252" s="688"/>
      <c r="AN252" s="688"/>
    </row>
    <row r="253" spans="1:40" ht="18">
      <c r="A253" s="688"/>
      <c r="B253" s="688"/>
      <c r="C253" s="688"/>
      <c r="D253" s="688"/>
      <c r="E253" s="688"/>
      <c r="F253" s="688"/>
      <c r="G253" s="688"/>
      <c r="H253" s="688"/>
      <c r="I253" s="688"/>
      <c r="J253" s="688"/>
      <c r="K253" s="688"/>
      <c r="L253" s="688"/>
      <c r="M253" s="688"/>
      <c r="N253" s="688"/>
      <c r="O253" s="688"/>
      <c r="P253" s="688"/>
      <c r="Q253" s="688"/>
      <c r="R253" s="688"/>
      <c r="S253" s="688"/>
      <c r="T253" s="688"/>
      <c r="U253" s="688"/>
      <c r="V253" s="688"/>
      <c r="W253" s="688"/>
      <c r="X253" s="688"/>
      <c r="Y253" s="688"/>
      <c r="Z253" s="688"/>
      <c r="AA253" s="688"/>
      <c r="AB253" s="688"/>
      <c r="AC253" s="688"/>
      <c r="AD253" s="688"/>
      <c r="AE253" s="688"/>
      <c r="AF253" s="688"/>
      <c r="AG253" s="688"/>
      <c r="AH253" s="688"/>
      <c r="AI253" s="688"/>
      <c r="AJ253" s="688"/>
      <c r="AK253" s="688"/>
      <c r="AL253" s="688"/>
      <c r="AM253" s="688"/>
      <c r="AN253" s="688"/>
    </row>
    <row r="254" spans="1:40" ht="18">
      <c r="A254" s="688"/>
      <c r="B254" s="688"/>
      <c r="C254" s="688"/>
      <c r="D254" s="688"/>
      <c r="E254" s="688"/>
      <c r="F254" s="688"/>
      <c r="G254" s="688"/>
      <c r="H254" s="688"/>
      <c r="I254" s="688"/>
      <c r="J254" s="688"/>
      <c r="K254" s="688"/>
      <c r="L254" s="688"/>
      <c r="M254" s="688"/>
      <c r="N254" s="688"/>
      <c r="O254" s="688"/>
      <c r="P254" s="688"/>
      <c r="Q254" s="688"/>
      <c r="R254" s="688"/>
      <c r="S254" s="688"/>
      <c r="T254" s="688"/>
      <c r="U254" s="688"/>
      <c r="V254" s="688"/>
      <c r="W254" s="688"/>
      <c r="X254" s="688"/>
      <c r="Y254" s="688"/>
      <c r="Z254" s="688"/>
      <c r="AA254" s="688"/>
      <c r="AB254" s="688"/>
      <c r="AC254" s="688"/>
      <c r="AD254" s="688"/>
      <c r="AE254" s="688"/>
      <c r="AF254" s="688"/>
      <c r="AG254" s="688"/>
      <c r="AH254" s="688"/>
      <c r="AI254" s="688"/>
      <c r="AJ254" s="688"/>
      <c r="AK254" s="688"/>
      <c r="AL254" s="688"/>
      <c r="AM254" s="688"/>
      <c r="AN254" s="688"/>
    </row>
    <row r="255" spans="1:40" ht="18">
      <c r="A255" s="688"/>
      <c r="B255" s="688"/>
      <c r="C255" s="688"/>
      <c r="D255" s="688"/>
      <c r="E255" s="688"/>
      <c r="F255" s="688"/>
      <c r="G255" s="688"/>
      <c r="H255" s="688"/>
      <c r="I255" s="688"/>
      <c r="J255" s="688"/>
      <c r="K255" s="688"/>
      <c r="L255" s="688"/>
      <c r="M255" s="688"/>
      <c r="N255" s="688"/>
      <c r="O255" s="688"/>
      <c r="P255" s="688"/>
      <c r="Q255" s="688"/>
      <c r="R255" s="688"/>
      <c r="S255" s="688"/>
      <c r="T255" s="688"/>
      <c r="U255" s="688"/>
      <c r="V255" s="688"/>
      <c r="W255" s="688"/>
      <c r="X255" s="688"/>
      <c r="Y255" s="688"/>
      <c r="Z255" s="688"/>
      <c r="AA255" s="688"/>
      <c r="AB255" s="688"/>
      <c r="AC255" s="688"/>
      <c r="AD255" s="688"/>
      <c r="AE255" s="688"/>
      <c r="AF255" s="688"/>
      <c r="AG255" s="688"/>
      <c r="AH255" s="688"/>
      <c r="AI255" s="688"/>
      <c r="AJ255" s="688"/>
      <c r="AK255" s="688"/>
      <c r="AL255" s="688"/>
      <c r="AM255" s="688"/>
      <c r="AN255" s="688"/>
    </row>
    <row r="256" spans="1:40" ht="18">
      <c r="A256" s="688"/>
      <c r="B256" s="688"/>
      <c r="C256" s="688"/>
      <c r="D256" s="688"/>
      <c r="E256" s="688"/>
      <c r="F256" s="688"/>
      <c r="G256" s="688"/>
      <c r="H256" s="688"/>
      <c r="I256" s="688"/>
      <c r="J256" s="688"/>
      <c r="K256" s="688"/>
      <c r="L256" s="688"/>
      <c r="M256" s="688"/>
      <c r="N256" s="688"/>
      <c r="O256" s="688"/>
      <c r="P256" s="688"/>
      <c r="Q256" s="688"/>
      <c r="R256" s="688"/>
      <c r="S256" s="688"/>
      <c r="T256" s="688"/>
      <c r="U256" s="688"/>
      <c r="V256" s="688"/>
      <c r="W256" s="688"/>
      <c r="X256" s="688"/>
      <c r="Y256" s="688"/>
      <c r="Z256" s="688"/>
      <c r="AA256" s="688"/>
      <c r="AB256" s="688"/>
      <c r="AC256" s="688"/>
      <c r="AD256" s="688"/>
      <c r="AE256" s="688"/>
      <c r="AF256" s="688"/>
      <c r="AG256" s="688"/>
      <c r="AH256" s="688"/>
      <c r="AI256" s="688"/>
      <c r="AJ256" s="688"/>
      <c r="AK256" s="688"/>
      <c r="AL256" s="688"/>
      <c r="AM256" s="688"/>
      <c r="AN256" s="688"/>
    </row>
    <row r="257" spans="1:40" ht="18">
      <c r="A257" s="688"/>
      <c r="B257" s="688"/>
      <c r="C257" s="688"/>
      <c r="D257" s="688"/>
      <c r="E257" s="688"/>
      <c r="F257" s="688"/>
      <c r="G257" s="688"/>
      <c r="H257" s="688"/>
      <c r="I257" s="688"/>
      <c r="J257" s="688"/>
      <c r="K257" s="688"/>
      <c r="L257" s="688"/>
      <c r="M257" s="688"/>
      <c r="N257" s="688"/>
      <c r="O257" s="688"/>
      <c r="P257" s="688"/>
      <c r="Q257" s="688"/>
      <c r="R257" s="688"/>
      <c r="S257" s="688"/>
      <c r="T257" s="688"/>
      <c r="U257" s="688"/>
      <c r="V257" s="688"/>
      <c r="W257" s="688"/>
      <c r="X257" s="688"/>
      <c r="Y257" s="688"/>
      <c r="Z257" s="688"/>
      <c r="AA257" s="688"/>
      <c r="AB257" s="688"/>
      <c r="AC257" s="688"/>
      <c r="AD257" s="688"/>
      <c r="AE257" s="688"/>
      <c r="AF257" s="688"/>
      <c r="AG257" s="688"/>
      <c r="AH257" s="688"/>
      <c r="AI257" s="688"/>
      <c r="AJ257" s="688"/>
      <c r="AK257" s="688"/>
      <c r="AL257" s="688"/>
      <c r="AM257" s="688"/>
      <c r="AN257" s="688"/>
    </row>
    <row r="258" spans="1:40" ht="18">
      <c r="A258" s="688"/>
      <c r="B258" s="688"/>
      <c r="C258" s="688"/>
      <c r="D258" s="688"/>
      <c r="E258" s="688"/>
      <c r="F258" s="688"/>
      <c r="G258" s="688"/>
      <c r="H258" s="688"/>
      <c r="I258" s="688"/>
      <c r="J258" s="688"/>
      <c r="K258" s="688"/>
      <c r="L258" s="688"/>
      <c r="M258" s="688"/>
      <c r="N258" s="688"/>
      <c r="O258" s="688"/>
      <c r="P258" s="688"/>
      <c r="Q258" s="688"/>
      <c r="R258" s="688"/>
      <c r="S258" s="688"/>
      <c r="T258" s="688"/>
      <c r="U258" s="688"/>
      <c r="V258" s="688"/>
      <c r="W258" s="688"/>
      <c r="X258" s="688"/>
      <c r="Y258" s="688"/>
      <c r="Z258" s="688"/>
      <c r="AA258" s="688"/>
      <c r="AB258" s="688"/>
      <c r="AC258" s="688"/>
      <c r="AD258" s="688"/>
      <c r="AE258" s="688"/>
      <c r="AF258" s="688"/>
      <c r="AG258" s="688"/>
      <c r="AH258" s="688"/>
      <c r="AI258" s="688"/>
      <c r="AJ258" s="688"/>
      <c r="AK258" s="688"/>
      <c r="AL258" s="688"/>
      <c r="AM258" s="688"/>
      <c r="AN258" s="688"/>
    </row>
    <row r="259" spans="1:40" ht="18">
      <c r="A259" s="688"/>
      <c r="B259" s="688"/>
      <c r="C259" s="688"/>
      <c r="D259" s="688"/>
      <c r="E259" s="688"/>
      <c r="F259" s="688"/>
      <c r="G259" s="688"/>
      <c r="H259" s="688"/>
      <c r="I259" s="688"/>
      <c r="J259" s="688"/>
      <c r="K259" s="688"/>
      <c r="L259" s="688"/>
      <c r="M259" s="688"/>
      <c r="N259" s="688"/>
      <c r="O259" s="688"/>
      <c r="P259" s="688"/>
      <c r="Q259" s="688"/>
      <c r="R259" s="688"/>
      <c r="S259" s="688"/>
      <c r="T259" s="688"/>
      <c r="U259" s="688"/>
      <c r="V259" s="688"/>
      <c r="W259" s="688"/>
      <c r="X259" s="688"/>
      <c r="Y259" s="688"/>
      <c r="Z259" s="688"/>
      <c r="AA259" s="688"/>
      <c r="AB259" s="688"/>
      <c r="AC259" s="688"/>
      <c r="AD259" s="688"/>
      <c r="AE259" s="688"/>
      <c r="AF259" s="688"/>
      <c r="AG259" s="688"/>
      <c r="AH259" s="688"/>
      <c r="AI259" s="688"/>
      <c r="AJ259" s="688"/>
      <c r="AK259" s="688"/>
      <c r="AL259" s="688"/>
      <c r="AM259" s="688"/>
      <c r="AN259" s="688"/>
    </row>
    <row r="260" spans="1:40" ht="18">
      <c r="A260" s="688"/>
      <c r="B260" s="688"/>
      <c r="C260" s="688"/>
      <c r="D260" s="688"/>
      <c r="E260" s="688"/>
      <c r="F260" s="688"/>
      <c r="G260" s="688"/>
      <c r="H260" s="688"/>
      <c r="I260" s="688"/>
      <c r="J260" s="688"/>
      <c r="K260" s="688"/>
      <c r="L260" s="688"/>
      <c r="M260" s="688"/>
      <c r="N260" s="688"/>
      <c r="O260" s="688"/>
      <c r="P260" s="688"/>
      <c r="Q260" s="688"/>
      <c r="R260" s="688"/>
      <c r="S260" s="688"/>
      <c r="T260" s="688"/>
      <c r="U260" s="688"/>
      <c r="V260" s="688"/>
      <c r="W260" s="688"/>
      <c r="X260" s="688"/>
      <c r="Y260" s="688"/>
      <c r="Z260" s="688"/>
      <c r="AA260" s="688"/>
      <c r="AB260" s="688"/>
      <c r="AC260" s="688"/>
      <c r="AD260" s="688"/>
      <c r="AE260" s="688"/>
      <c r="AF260" s="688"/>
      <c r="AG260" s="688"/>
      <c r="AH260" s="688"/>
      <c r="AI260" s="688"/>
      <c r="AJ260" s="688"/>
      <c r="AK260" s="688"/>
      <c r="AL260" s="688"/>
      <c r="AM260" s="688"/>
      <c r="AN260" s="688"/>
    </row>
    <row r="261" spans="1:40" ht="18">
      <c r="A261" s="688"/>
      <c r="B261" s="688"/>
      <c r="C261" s="688"/>
      <c r="D261" s="688"/>
      <c r="E261" s="688"/>
      <c r="F261" s="688"/>
      <c r="G261" s="688"/>
      <c r="H261" s="688"/>
      <c r="I261" s="688"/>
      <c r="J261" s="688"/>
      <c r="K261" s="688"/>
      <c r="L261" s="688"/>
      <c r="M261" s="688"/>
      <c r="N261" s="688"/>
      <c r="O261" s="688"/>
      <c r="P261" s="688"/>
      <c r="Q261" s="688"/>
      <c r="R261" s="688"/>
      <c r="S261" s="688"/>
      <c r="T261" s="688"/>
      <c r="U261" s="688"/>
      <c r="V261" s="688"/>
      <c r="W261" s="688"/>
      <c r="X261" s="688"/>
      <c r="Y261" s="688"/>
      <c r="Z261" s="688"/>
      <c r="AA261" s="688"/>
      <c r="AB261" s="688"/>
      <c r="AC261" s="688"/>
      <c r="AD261" s="688"/>
      <c r="AE261" s="688"/>
      <c r="AF261" s="688"/>
      <c r="AG261" s="688"/>
      <c r="AH261" s="688"/>
      <c r="AI261" s="688"/>
      <c r="AJ261" s="688"/>
      <c r="AK261" s="688"/>
      <c r="AL261" s="688"/>
      <c r="AM261" s="688"/>
      <c r="AN261" s="688"/>
    </row>
    <row r="262" spans="1:40" ht="18">
      <c r="A262" s="688"/>
      <c r="B262" s="688"/>
      <c r="C262" s="688"/>
      <c r="D262" s="688"/>
      <c r="E262" s="688"/>
      <c r="F262" s="688"/>
      <c r="G262" s="688"/>
      <c r="H262" s="688"/>
      <c r="I262" s="688"/>
      <c r="J262" s="688"/>
      <c r="K262" s="688"/>
      <c r="L262" s="688"/>
      <c r="M262" s="688"/>
      <c r="N262" s="688"/>
      <c r="O262" s="688"/>
      <c r="P262" s="688"/>
      <c r="Q262" s="688"/>
      <c r="R262" s="688"/>
      <c r="S262" s="688"/>
      <c r="T262" s="688"/>
      <c r="U262" s="688"/>
      <c r="V262" s="688"/>
      <c r="W262" s="688"/>
      <c r="X262" s="688"/>
      <c r="Y262" s="688"/>
      <c r="Z262" s="688"/>
      <c r="AA262" s="688"/>
      <c r="AB262" s="688"/>
      <c r="AC262" s="688"/>
      <c r="AD262" s="688"/>
      <c r="AE262" s="688"/>
      <c r="AF262" s="688"/>
      <c r="AG262" s="688"/>
      <c r="AH262" s="688"/>
      <c r="AI262" s="688"/>
      <c r="AJ262" s="688"/>
      <c r="AK262" s="688"/>
      <c r="AL262" s="688"/>
      <c r="AM262" s="688"/>
      <c r="AN262" s="688"/>
    </row>
    <row r="263" spans="1:40" ht="18">
      <c r="A263" s="688"/>
      <c r="B263" s="688"/>
      <c r="C263" s="688"/>
      <c r="D263" s="688"/>
      <c r="E263" s="688"/>
      <c r="F263" s="688"/>
      <c r="G263" s="688"/>
      <c r="H263" s="688"/>
      <c r="I263" s="688"/>
      <c r="J263" s="688"/>
      <c r="K263" s="688"/>
      <c r="L263" s="688"/>
      <c r="M263" s="688"/>
      <c r="N263" s="688"/>
      <c r="O263" s="688"/>
      <c r="P263" s="688"/>
      <c r="Q263" s="688"/>
      <c r="R263" s="688"/>
      <c r="S263" s="688"/>
      <c r="T263" s="688"/>
      <c r="U263" s="688"/>
      <c r="V263" s="688"/>
      <c r="W263" s="688"/>
      <c r="X263" s="688"/>
      <c r="Y263" s="688"/>
      <c r="Z263" s="688"/>
      <c r="AA263" s="688"/>
      <c r="AB263" s="688"/>
      <c r="AC263" s="688"/>
      <c r="AD263" s="688"/>
      <c r="AE263" s="688"/>
      <c r="AF263" s="688"/>
      <c r="AG263" s="688"/>
      <c r="AH263" s="688"/>
      <c r="AI263" s="688"/>
      <c r="AJ263" s="688"/>
      <c r="AK263" s="688"/>
      <c r="AL263" s="688"/>
      <c r="AM263" s="688"/>
      <c r="AN263" s="688"/>
    </row>
    <row r="264" spans="1:40" ht="18">
      <c r="A264" s="688"/>
      <c r="B264" s="688"/>
      <c r="C264" s="688"/>
      <c r="D264" s="688"/>
      <c r="E264" s="688"/>
      <c r="F264" s="688"/>
      <c r="G264" s="688"/>
      <c r="H264" s="688"/>
      <c r="I264" s="688"/>
      <c r="J264" s="688"/>
      <c r="K264" s="688"/>
      <c r="L264" s="688"/>
      <c r="M264" s="688"/>
      <c r="N264" s="688"/>
      <c r="O264" s="688"/>
      <c r="P264" s="688"/>
      <c r="Q264" s="688"/>
      <c r="R264" s="688"/>
      <c r="S264" s="688"/>
      <c r="T264" s="688"/>
      <c r="U264" s="688"/>
      <c r="V264" s="688"/>
      <c r="W264" s="688"/>
      <c r="X264" s="688"/>
      <c r="Y264" s="688"/>
      <c r="Z264" s="688"/>
      <c r="AA264" s="688"/>
      <c r="AB264" s="688"/>
      <c r="AC264" s="688"/>
      <c r="AD264" s="688"/>
      <c r="AE264" s="688"/>
      <c r="AF264" s="688"/>
      <c r="AG264" s="688"/>
      <c r="AH264" s="688"/>
      <c r="AI264" s="688"/>
      <c r="AJ264" s="688"/>
      <c r="AK264" s="688"/>
      <c r="AL264" s="688"/>
      <c r="AM264" s="688"/>
      <c r="AN264" s="688"/>
    </row>
    <row r="265" spans="1:40" ht="18">
      <c r="A265" s="688"/>
      <c r="B265" s="688"/>
      <c r="C265" s="688"/>
      <c r="D265" s="688"/>
      <c r="E265" s="688"/>
      <c r="F265" s="688"/>
      <c r="G265" s="688"/>
      <c r="H265" s="688"/>
      <c r="I265" s="688"/>
      <c r="J265" s="688"/>
      <c r="K265" s="688"/>
      <c r="L265" s="688"/>
      <c r="M265" s="688"/>
      <c r="N265" s="688"/>
      <c r="O265" s="688"/>
      <c r="P265" s="688"/>
      <c r="Q265" s="688"/>
      <c r="R265" s="688"/>
      <c r="S265" s="688"/>
      <c r="T265" s="688"/>
      <c r="U265" s="688"/>
      <c r="V265" s="688"/>
      <c r="W265" s="688"/>
      <c r="X265" s="688"/>
      <c r="Y265" s="688"/>
      <c r="Z265" s="688"/>
      <c r="AA265" s="688"/>
      <c r="AB265" s="688"/>
      <c r="AC265" s="688"/>
      <c r="AD265" s="688"/>
      <c r="AE265" s="688"/>
      <c r="AF265" s="688"/>
      <c r="AG265" s="688"/>
      <c r="AH265" s="688"/>
      <c r="AI265" s="688"/>
      <c r="AJ265" s="688"/>
      <c r="AK265" s="688"/>
      <c r="AL265" s="688"/>
      <c r="AM265" s="688"/>
      <c r="AN265" s="688"/>
    </row>
  </sheetData>
  <printOptions horizontalCentered="1"/>
  <pageMargins left="0.5" right="0.5" top="0.5" bottom="0.5" header="0.5" footer="0.5"/>
  <pageSetup scale="6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28"/>
  <sheetViews>
    <sheetView showGridLines="0" defaultGridColor="0" topLeftCell="A28" colorId="22" zoomScale="75" zoomScaleNormal="75" workbookViewId="0">
      <selection activeCell="J51" sqref="J51"/>
    </sheetView>
  </sheetViews>
  <sheetFormatPr defaultColWidth="9.77734375" defaultRowHeight="15"/>
  <cols>
    <col min="1" max="1" width="2.77734375" customWidth="1"/>
    <col min="2" max="2" width="6.77734375" customWidth="1"/>
    <col min="3" max="3" width="1.77734375" customWidth="1"/>
    <col min="4" max="4" width="8.77734375" customWidth="1"/>
    <col min="5" max="5" width="30.77734375" customWidth="1"/>
    <col min="6" max="7" width="5.77734375" customWidth="1"/>
    <col min="8" max="8" width="30.77734375" customWidth="1"/>
    <col min="9" max="9" width="1.77734375" customWidth="1"/>
    <col min="10" max="10" width="18.77734375" customWidth="1"/>
  </cols>
  <sheetData>
    <row r="1" spans="1:11" ht="15.75" thickBot="1">
      <c r="A1" s="1475" t="str">
        <f>'Data Sheet'!A54</f>
        <v>Annual Report of Frontier Telephone of Rochester, Inc.                                                                                           For the period ending December 31, 2015</v>
      </c>
      <c r="B1" s="34"/>
      <c r="C1" s="34"/>
      <c r="D1" s="34"/>
      <c r="E1" s="34"/>
      <c r="F1" s="34"/>
      <c r="G1" s="34"/>
      <c r="H1" s="34"/>
      <c r="I1" s="34"/>
      <c r="J1" s="34"/>
      <c r="K1" s="34"/>
    </row>
    <row r="2" spans="1:11">
      <c r="A2" s="35"/>
      <c r="B2" s="36"/>
      <c r="C2" s="36"/>
      <c r="D2" s="36"/>
      <c r="E2" s="36"/>
      <c r="F2" s="36"/>
      <c r="G2" s="36"/>
      <c r="H2" s="36"/>
      <c r="I2" s="36"/>
      <c r="J2" s="37"/>
      <c r="K2" s="34"/>
    </row>
    <row r="3" spans="1:11">
      <c r="A3" s="41"/>
      <c r="B3" s="34"/>
      <c r="C3" s="34"/>
      <c r="D3" s="34"/>
      <c r="E3" s="34"/>
      <c r="F3" s="34"/>
      <c r="G3" s="34"/>
      <c r="H3" s="34"/>
      <c r="I3" s="34"/>
      <c r="J3" s="42"/>
      <c r="K3" s="34"/>
    </row>
    <row r="4" spans="1:11" ht="18">
      <c r="A4" s="41"/>
      <c r="B4" s="1" t="s">
        <v>2302</v>
      </c>
      <c r="C4" s="74"/>
      <c r="D4" s="74"/>
      <c r="E4" s="74"/>
      <c r="F4" s="74"/>
      <c r="G4" s="74"/>
      <c r="H4" s="74"/>
      <c r="I4" s="74"/>
      <c r="J4" s="120"/>
      <c r="K4" s="34"/>
    </row>
    <row r="5" spans="1:11" ht="18">
      <c r="A5" s="41"/>
      <c r="B5" s="503" t="s">
        <v>2303</v>
      </c>
      <c r="C5" s="101"/>
      <c r="D5" s="101"/>
      <c r="E5" s="101"/>
      <c r="F5" s="101"/>
      <c r="G5" s="101"/>
      <c r="H5" s="101"/>
      <c r="I5" s="101"/>
      <c r="J5" s="102"/>
      <c r="K5" s="34"/>
    </row>
    <row r="6" spans="1:11" ht="18">
      <c r="A6" s="41"/>
      <c r="B6" s="503"/>
      <c r="C6" s="74"/>
      <c r="D6" s="74"/>
      <c r="E6" s="74"/>
      <c r="F6" s="74"/>
      <c r="G6" s="74"/>
      <c r="H6" s="74"/>
      <c r="I6" s="74"/>
      <c r="J6" s="120"/>
      <c r="K6" s="34"/>
    </row>
    <row r="7" spans="1:11">
      <c r="A7" s="41"/>
      <c r="B7" s="130" t="s">
        <v>336</v>
      </c>
      <c r="C7" s="2" t="s">
        <v>2304</v>
      </c>
      <c r="D7" s="34"/>
      <c r="E7" s="34"/>
      <c r="F7" s="34"/>
      <c r="G7" s="34"/>
      <c r="H7" s="34"/>
      <c r="I7" s="34"/>
      <c r="J7" s="42"/>
      <c r="K7" s="34"/>
    </row>
    <row r="8" spans="1:11">
      <c r="A8" s="41"/>
      <c r="B8" s="34"/>
      <c r="C8" s="34" t="s">
        <v>2305</v>
      </c>
      <c r="D8" s="34"/>
      <c r="E8" s="34"/>
      <c r="F8" s="34"/>
      <c r="G8" s="34"/>
      <c r="H8" s="34"/>
      <c r="I8" s="34"/>
      <c r="J8" s="42"/>
      <c r="K8" s="34"/>
    </row>
    <row r="9" spans="1:11">
      <c r="A9" s="41"/>
      <c r="B9" s="34"/>
      <c r="C9" s="34" t="s">
        <v>2306</v>
      </c>
      <c r="D9" s="34"/>
      <c r="E9" s="34"/>
      <c r="F9" s="34"/>
      <c r="G9" s="34"/>
      <c r="H9" s="34"/>
      <c r="I9" s="34"/>
      <c r="J9" s="42"/>
      <c r="K9" s="34"/>
    </row>
    <row r="10" spans="1:11">
      <c r="A10" s="41"/>
      <c r="B10" s="34"/>
      <c r="C10" s="34" t="s">
        <v>2307</v>
      </c>
      <c r="D10" s="34"/>
      <c r="E10" s="34"/>
      <c r="F10" s="34"/>
      <c r="G10" s="34"/>
      <c r="H10" s="34"/>
      <c r="I10" s="34"/>
      <c r="J10" s="42"/>
      <c r="K10" s="34"/>
    </row>
    <row r="11" spans="1:11">
      <c r="A11" s="41"/>
      <c r="B11" s="34"/>
      <c r="C11" s="34"/>
      <c r="D11" s="34"/>
      <c r="E11" s="34"/>
      <c r="F11" s="34"/>
      <c r="G11" s="34"/>
      <c r="H11" s="34"/>
      <c r="I11" s="34"/>
      <c r="J11" s="42"/>
      <c r="K11" s="34"/>
    </row>
    <row r="12" spans="1:11">
      <c r="A12" s="41"/>
      <c r="B12" s="130" t="s">
        <v>350</v>
      </c>
      <c r="C12" s="34" t="s">
        <v>2308</v>
      </c>
      <c r="D12" s="34"/>
      <c r="E12" s="34"/>
      <c r="F12" s="34"/>
      <c r="G12" s="34"/>
      <c r="H12" s="34"/>
      <c r="I12" s="34"/>
      <c r="J12" s="42"/>
      <c r="K12" s="34"/>
    </row>
    <row r="13" spans="1:11">
      <c r="A13" s="41"/>
      <c r="B13" s="34"/>
      <c r="C13" s="34" t="s">
        <v>2309</v>
      </c>
      <c r="D13" s="34"/>
      <c r="E13" s="34"/>
      <c r="F13" s="34"/>
      <c r="G13" s="34"/>
      <c r="H13" s="34"/>
      <c r="I13" s="34"/>
      <c r="J13" s="42"/>
      <c r="K13" s="34"/>
    </row>
    <row r="14" spans="1:11">
      <c r="A14" s="41"/>
      <c r="B14" s="34"/>
      <c r="C14" s="34" t="s">
        <v>2310</v>
      </c>
      <c r="D14" s="34"/>
      <c r="E14" s="34"/>
      <c r="F14" s="34"/>
      <c r="G14" s="34"/>
      <c r="H14" s="34"/>
      <c r="I14" s="34"/>
      <c r="J14" s="42"/>
      <c r="K14" s="34"/>
    </row>
    <row r="15" spans="1:11">
      <c r="A15" s="41"/>
      <c r="B15" s="34"/>
      <c r="C15" s="34" t="s">
        <v>2311</v>
      </c>
      <c r="D15" s="34"/>
      <c r="E15" s="34"/>
      <c r="F15" s="34"/>
      <c r="G15" s="34"/>
      <c r="H15" s="34"/>
      <c r="I15" s="34"/>
      <c r="J15" s="42"/>
      <c r="K15" s="34"/>
    </row>
    <row r="16" spans="1:11">
      <c r="A16" s="41"/>
      <c r="B16" s="34"/>
      <c r="C16" s="34" t="s">
        <v>2312</v>
      </c>
      <c r="D16" s="34"/>
      <c r="E16" s="34"/>
      <c r="F16" s="34"/>
      <c r="G16" s="34"/>
      <c r="H16" s="34"/>
      <c r="I16" s="34"/>
      <c r="J16" s="42"/>
      <c r="K16" s="34"/>
    </row>
    <row r="17" spans="1:11">
      <c r="A17" s="175"/>
      <c r="B17" s="176"/>
      <c r="C17" s="176"/>
      <c r="D17" s="176"/>
      <c r="E17" s="176"/>
      <c r="F17" s="176"/>
      <c r="G17" s="176"/>
      <c r="H17" s="176"/>
      <c r="I17" s="176"/>
      <c r="J17" s="177"/>
      <c r="K17" s="34"/>
    </row>
    <row r="18" spans="1:11">
      <c r="A18" s="41"/>
      <c r="B18" s="63" t="s">
        <v>489</v>
      </c>
      <c r="C18" s="135"/>
      <c r="D18" s="101" t="s">
        <v>1625</v>
      </c>
      <c r="E18" s="74"/>
      <c r="F18" s="74"/>
      <c r="G18" s="74"/>
      <c r="H18" s="74"/>
      <c r="I18" s="136"/>
      <c r="J18" s="107" t="s">
        <v>730</v>
      </c>
      <c r="K18" s="34"/>
    </row>
    <row r="19" spans="1:11">
      <c r="A19" s="41"/>
      <c r="B19" s="63" t="s">
        <v>501</v>
      </c>
      <c r="C19" s="135"/>
      <c r="D19" s="101" t="s">
        <v>226</v>
      </c>
      <c r="E19" s="74"/>
      <c r="F19" s="74"/>
      <c r="G19" s="74"/>
      <c r="H19" s="74"/>
      <c r="I19" s="136"/>
      <c r="J19" s="107" t="s">
        <v>227</v>
      </c>
      <c r="K19" s="34"/>
    </row>
    <row r="20" spans="1:11">
      <c r="A20" s="175"/>
      <c r="B20" s="176"/>
      <c r="C20" s="138"/>
      <c r="D20" s="176"/>
      <c r="E20" s="176"/>
      <c r="F20" s="176"/>
      <c r="G20" s="176"/>
      <c r="H20" s="176"/>
      <c r="I20" s="145"/>
      <c r="J20" s="177"/>
      <c r="K20" s="34"/>
    </row>
    <row r="21" spans="1:11">
      <c r="A21" s="41"/>
      <c r="B21" s="34"/>
      <c r="C21" s="135"/>
      <c r="D21" s="34"/>
      <c r="E21" s="34"/>
      <c r="F21" s="34"/>
      <c r="G21" s="34"/>
      <c r="H21" s="34"/>
      <c r="I21" s="136"/>
      <c r="J21" s="42"/>
      <c r="K21" s="34"/>
    </row>
    <row r="22" spans="1:11">
      <c r="A22" s="41"/>
      <c r="B22" s="63" t="s">
        <v>231</v>
      </c>
      <c r="C22" s="135"/>
      <c r="D22" s="34" t="s">
        <v>2313</v>
      </c>
      <c r="E22" s="34"/>
      <c r="F22" s="34"/>
      <c r="G22" s="34"/>
      <c r="H22" s="34"/>
      <c r="I22" s="136"/>
      <c r="J22" s="1083" t="e">
        <f>+Sch.12!H80</f>
        <v>#VALUE!</v>
      </c>
      <c r="K22" s="34"/>
    </row>
    <row r="23" spans="1:11">
      <c r="A23" s="41"/>
      <c r="B23" s="34"/>
      <c r="C23" s="135"/>
      <c r="D23" s="34" t="s">
        <v>2314</v>
      </c>
      <c r="E23" s="34"/>
      <c r="F23" s="34"/>
      <c r="G23" s="34"/>
      <c r="H23" s="34"/>
      <c r="I23" s="136"/>
      <c r="J23" s="1084"/>
      <c r="K23" s="34"/>
    </row>
    <row r="24" spans="1:11">
      <c r="A24" s="41"/>
      <c r="B24" s="63" t="s">
        <v>463</v>
      </c>
      <c r="C24" s="135"/>
      <c r="D24" s="1049">
        <v>7210</v>
      </c>
      <c r="E24" s="30"/>
      <c r="F24" s="30"/>
      <c r="G24" s="30"/>
      <c r="H24" s="30"/>
      <c r="I24" s="136"/>
      <c r="J24" s="1085">
        <f>+Sch.12!H26</f>
        <v>0</v>
      </c>
      <c r="K24" s="34"/>
    </row>
    <row r="25" spans="1:11">
      <c r="A25" s="41"/>
      <c r="B25" s="63" t="s">
        <v>471</v>
      </c>
      <c r="C25" s="135"/>
      <c r="D25" s="1049">
        <v>7220</v>
      </c>
      <c r="E25" s="30"/>
      <c r="F25" s="30"/>
      <c r="G25" s="30"/>
      <c r="H25" s="30"/>
      <c r="I25" s="136"/>
      <c r="J25" s="1285">
        <f>+Sch.12!H27</f>
        <v>-27153227.162415288</v>
      </c>
      <c r="K25" s="34"/>
    </row>
    <row r="26" spans="1:11">
      <c r="A26" s="41"/>
      <c r="B26" s="63" t="s">
        <v>530</v>
      </c>
      <c r="C26" s="135"/>
      <c r="D26" s="1049">
        <v>7230</v>
      </c>
      <c r="E26" s="30"/>
      <c r="F26" s="30"/>
      <c r="G26" s="30"/>
      <c r="H26" s="30"/>
      <c r="I26" s="136"/>
      <c r="J26" s="1085">
        <f>+Sch.12!H28</f>
        <v>0</v>
      </c>
      <c r="K26" s="34"/>
    </row>
    <row r="27" spans="1:11">
      <c r="A27" s="41"/>
      <c r="B27" s="63" t="s">
        <v>532</v>
      </c>
      <c r="C27" s="135"/>
      <c r="D27" s="30">
        <v>7240</v>
      </c>
      <c r="E27" s="30"/>
      <c r="F27" s="30"/>
      <c r="G27" s="30"/>
      <c r="H27" s="30"/>
      <c r="I27" s="136"/>
      <c r="J27" s="107" t="s">
        <v>2315</v>
      </c>
      <c r="K27" s="34"/>
    </row>
    <row r="28" spans="1:11">
      <c r="A28" s="41"/>
      <c r="B28" s="63" t="s">
        <v>242</v>
      </c>
      <c r="C28" s="135"/>
      <c r="D28" s="30">
        <v>7250</v>
      </c>
      <c r="E28" s="30"/>
      <c r="F28" s="30"/>
      <c r="G28" s="30"/>
      <c r="H28" s="30"/>
      <c r="I28" s="136"/>
      <c r="J28" s="1285">
        <f>+Sch.12!H30</f>
        <v>20869687.382415291</v>
      </c>
      <c r="K28" s="34"/>
    </row>
    <row r="29" spans="1:11">
      <c r="A29" s="41"/>
      <c r="B29" s="63" t="s">
        <v>245</v>
      </c>
      <c r="C29" s="135"/>
      <c r="D29" s="30">
        <v>7420</v>
      </c>
      <c r="E29" s="30"/>
      <c r="F29" s="30"/>
      <c r="G29" s="30"/>
      <c r="H29" s="30"/>
      <c r="I29" s="136"/>
      <c r="J29" s="1285">
        <f>+Sch.45!G62</f>
        <v>6062906.1099999957</v>
      </c>
      <c r="K29" s="34"/>
    </row>
    <row r="30" spans="1:11">
      <c r="A30" s="41"/>
      <c r="B30" s="63" t="s">
        <v>248</v>
      </c>
      <c r="C30" s="135"/>
      <c r="D30" s="30"/>
      <c r="E30" s="30"/>
      <c r="F30" s="30"/>
      <c r="G30" s="30"/>
      <c r="H30" s="30"/>
      <c r="I30" s="136"/>
      <c r="J30" s="158"/>
      <c r="K30" s="34"/>
    </row>
    <row r="31" spans="1:11">
      <c r="A31" s="41"/>
      <c r="B31" s="63" t="s">
        <v>252</v>
      </c>
      <c r="C31" s="135"/>
      <c r="D31" s="30"/>
      <c r="E31" s="30"/>
      <c r="F31" s="30"/>
      <c r="G31" s="30"/>
      <c r="H31" s="30"/>
      <c r="I31" s="136"/>
      <c r="J31" s="158"/>
      <c r="K31" s="34"/>
    </row>
    <row r="32" spans="1:11">
      <c r="A32" s="41"/>
      <c r="B32" s="63" t="s">
        <v>538</v>
      </c>
      <c r="C32" s="135"/>
      <c r="D32" s="34" t="s">
        <v>2316</v>
      </c>
      <c r="E32" s="34"/>
      <c r="F32" s="34"/>
      <c r="G32" s="34"/>
      <c r="H32" s="34"/>
      <c r="I32" s="136"/>
      <c r="J32" s="158"/>
      <c r="K32" s="34"/>
    </row>
    <row r="33" spans="1:11">
      <c r="A33" s="41"/>
      <c r="B33" s="63" t="s">
        <v>540</v>
      </c>
      <c r="C33" s="135"/>
      <c r="D33" s="30"/>
      <c r="E33" s="30"/>
      <c r="F33" s="30"/>
      <c r="G33" s="30"/>
      <c r="H33" s="30"/>
      <c r="I33" s="136"/>
      <c r="J33" s="158"/>
      <c r="K33" s="34"/>
    </row>
    <row r="34" spans="1:11">
      <c r="A34" s="41"/>
      <c r="B34" s="63" t="s">
        <v>542</v>
      </c>
      <c r="C34" s="135"/>
      <c r="D34" s="30"/>
      <c r="E34" s="30"/>
      <c r="F34" s="30"/>
      <c r="G34" s="30"/>
      <c r="H34" s="30"/>
      <c r="I34" s="136"/>
      <c r="J34" s="158"/>
      <c r="K34" s="34"/>
    </row>
    <row r="35" spans="1:11">
      <c r="A35" s="41"/>
      <c r="B35" s="63" t="s">
        <v>544</v>
      </c>
      <c r="C35" s="135"/>
      <c r="D35" s="30"/>
      <c r="E35" s="30"/>
      <c r="F35" s="30"/>
      <c r="G35" s="30"/>
      <c r="H35" s="30"/>
      <c r="I35" s="136"/>
      <c r="J35" s="158"/>
      <c r="K35" s="34"/>
    </row>
    <row r="36" spans="1:11">
      <c r="A36" s="41"/>
      <c r="B36" s="63" t="s">
        <v>546</v>
      </c>
      <c r="C36" s="135"/>
      <c r="D36" s="30"/>
      <c r="E36" s="30"/>
      <c r="F36" s="30"/>
      <c r="G36" s="30"/>
      <c r="H36" s="30"/>
      <c r="I36" s="136"/>
      <c r="J36" s="158"/>
      <c r="K36" s="34"/>
    </row>
    <row r="37" spans="1:11">
      <c r="A37" s="41"/>
      <c r="B37" s="34"/>
      <c r="C37" s="135"/>
      <c r="D37" s="34" t="s">
        <v>2317</v>
      </c>
      <c r="E37" s="34"/>
      <c r="F37" s="34"/>
      <c r="G37" s="34"/>
      <c r="H37" s="34"/>
      <c r="I37" s="136"/>
      <c r="J37" s="158"/>
      <c r="K37" s="34"/>
    </row>
    <row r="38" spans="1:11">
      <c r="A38" s="41"/>
      <c r="B38" s="34"/>
      <c r="C38" s="135"/>
      <c r="D38" s="34" t="s">
        <v>2318</v>
      </c>
      <c r="E38" s="34"/>
      <c r="F38" s="34"/>
      <c r="G38" s="34"/>
      <c r="H38" s="34"/>
      <c r="I38" s="136"/>
      <c r="J38" s="107" t="s">
        <v>2315</v>
      </c>
      <c r="K38" s="34"/>
    </row>
    <row r="39" spans="1:11">
      <c r="A39" s="41"/>
      <c r="B39" s="34"/>
      <c r="C39" s="135"/>
      <c r="D39" s="34"/>
      <c r="E39" s="34"/>
      <c r="F39" s="34"/>
      <c r="G39" s="34"/>
      <c r="H39" s="34"/>
      <c r="I39" s="136"/>
      <c r="J39" s="42"/>
      <c r="K39" s="34"/>
    </row>
    <row r="40" spans="1:11">
      <c r="A40" s="41"/>
      <c r="B40" s="63" t="s">
        <v>547</v>
      </c>
      <c r="C40" s="135"/>
      <c r="D40" s="34" t="s">
        <v>2319</v>
      </c>
      <c r="E40" s="34"/>
      <c r="F40" s="34"/>
      <c r="G40" s="34"/>
      <c r="H40" s="34"/>
      <c r="I40" s="136"/>
      <c r="J40" s="107" t="s">
        <v>2315</v>
      </c>
      <c r="K40" s="34"/>
    </row>
    <row r="41" spans="1:11">
      <c r="A41" s="41"/>
      <c r="B41" s="63" t="s">
        <v>548</v>
      </c>
      <c r="C41" s="135"/>
      <c r="D41" s="1049" t="s">
        <v>2320</v>
      </c>
      <c r="E41" s="1049"/>
      <c r="F41" s="30"/>
      <c r="G41" s="30"/>
      <c r="H41" s="30"/>
      <c r="I41" s="136"/>
      <c r="J41" s="254"/>
      <c r="K41" s="34"/>
    </row>
    <row r="42" spans="1:11">
      <c r="A42" s="41"/>
      <c r="B42" s="63" t="s">
        <v>549</v>
      </c>
      <c r="C42" s="135"/>
      <c r="D42" s="1049" t="s">
        <v>2321</v>
      </c>
      <c r="E42" s="1049"/>
      <c r="F42" s="30"/>
      <c r="G42" s="30"/>
      <c r="H42" s="30"/>
      <c r="I42" s="136"/>
      <c r="J42" s="1052"/>
      <c r="K42" s="34"/>
    </row>
    <row r="43" spans="1:11">
      <c r="A43" s="41"/>
      <c r="B43" s="63" t="s">
        <v>550</v>
      </c>
      <c r="C43" s="135"/>
      <c r="D43" s="1049" t="s">
        <v>2322</v>
      </c>
      <c r="E43" s="1050"/>
      <c r="F43" s="30"/>
      <c r="G43" s="30"/>
      <c r="H43" s="30"/>
      <c r="I43" s="136"/>
      <c r="J43" s="1052"/>
      <c r="K43" s="34"/>
    </row>
    <row r="44" spans="1:11">
      <c r="A44" s="41"/>
      <c r="B44" s="63" t="s">
        <v>551</v>
      </c>
      <c r="C44" s="135"/>
      <c r="D44" s="1049" t="s">
        <v>2323</v>
      </c>
      <c r="E44" s="30"/>
      <c r="F44" s="30"/>
      <c r="G44" s="30"/>
      <c r="H44" s="30"/>
      <c r="I44" s="136"/>
      <c r="J44" s="1052">
        <v>0</v>
      </c>
      <c r="K44" s="34"/>
    </row>
    <row r="45" spans="1:11">
      <c r="A45" s="41"/>
      <c r="B45" s="63" t="s">
        <v>552</v>
      </c>
      <c r="C45" s="135"/>
      <c r="D45" s="30"/>
      <c r="E45" s="30"/>
      <c r="F45" s="30"/>
      <c r="G45" s="30"/>
      <c r="H45" s="30"/>
      <c r="I45" s="136"/>
      <c r="J45" s="1052"/>
      <c r="K45" s="34"/>
    </row>
    <row r="46" spans="1:11">
      <c r="A46" s="41"/>
      <c r="B46" s="63" t="s">
        <v>553</v>
      </c>
      <c r="C46" s="135"/>
      <c r="D46" s="30"/>
      <c r="E46" s="30"/>
      <c r="F46" s="30"/>
      <c r="G46" s="30"/>
      <c r="H46" s="30"/>
      <c r="I46" s="136"/>
      <c r="J46" s="1052"/>
      <c r="K46" s="34"/>
    </row>
    <row r="47" spans="1:11">
      <c r="A47" s="41"/>
      <c r="B47" s="63" t="s">
        <v>554</v>
      </c>
      <c r="C47" s="135"/>
      <c r="D47" s="30"/>
      <c r="E47" s="30"/>
      <c r="F47" s="30"/>
      <c r="G47" s="30"/>
      <c r="H47" s="30"/>
      <c r="I47" s="136"/>
      <c r="J47" s="1052"/>
      <c r="K47" s="34"/>
    </row>
    <row r="48" spans="1:11">
      <c r="A48" s="41"/>
      <c r="B48" s="63" t="s">
        <v>555</v>
      </c>
      <c r="C48" s="135"/>
      <c r="D48" s="30"/>
      <c r="E48" s="30"/>
      <c r="F48" s="30"/>
      <c r="G48" s="30"/>
      <c r="H48" s="30"/>
      <c r="I48" s="136"/>
      <c r="J48" s="1052"/>
      <c r="K48" s="34"/>
    </row>
    <row r="49" spans="1:11">
      <c r="A49" s="41"/>
      <c r="B49" s="63" t="s">
        <v>556</v>
      </c>
      <c r="C49" s="135"/>
      <c r="D49" s="7" t="s">
        <v>2324</v>
      </c>
      <c r="E49" s="34"/>
      <c r="F49" s="34"/>
      <c r="G49" s="34"/>
      <c r="H49" s="34"/>
      <c r="I49" s="136"/>
      <c r="J49" s="1195" t="s">
        <v>2315</v>
      </c>
      <c r="K49" s="34"/>
    </row>
    <row r="50" spans="1:11">
      <c r="A50" s="41"/>
      <c r="B50" s="63" t="s">
        <v>557</v>
      </c>
      <c r="C50" s="135"/>
      <c r="D50" s="1049" t="s">
        <v>2325</v>
      </c>
      <c r="E50" s="30"/>
      <c r="F50" s="30"/>
      <c r="G50" s="30"/>
      <c r="H50" s="30"/>
      <c r="I50" s="136"/>
      <c r="J50" s="1051">
        <f>-'[1]Tax Provision'!$B$16</f>
        <v>59627678.235472262</v>
      </c>
      <c r="K50" s="34"/>
    </row>
    <row r="51" spans="1:11">
      <c r="A51" s="41"/>
      <c r="B51" s="63" t="s">
        <v>696</v>
      </c>
      <c r="C51" s="135"/>
      <c r="D51" s="1049" t="s">
        <v>2326</v>
      </c>
      <c r="E51" s="30"/>
      <c r="F51" s="30"/>
      <c r="G51" s="30"/>
      <c r="H51" s="30"/>
      <c r="I51" s="136"/>
      <c r="J51" s="1052"/>
      <c r="K51" s="34"/>
    </row>
    <row r="52" spans="1:11">
      <c r="A52" s="41"/>
      <c r="B52" s="63" t="s">
        <v>698</v>
      </c>
      <c r="C52" s="135"/>
      <c r="D52" s="1049" t="s">
        <v>2327</v>
      </c>
      <c r="E52" s="30"/>
      <c r="F52" s="30"/>
      <c r="G52" s="30"/>
      <c r="H52" s="30"/>
      <c r="I52" s="136"/>
      <c r="J52" s="1052"/>
      <c r="K52" s="34"/>
    </row>
    <row r="53" spans="1:11">
      <c r="A53" s="41"/>
      <c r="B53" s="63" t="s">
        <v>700</v>
      </c>
      <c r="C53" s="135"/>
      <c r="D53" s="1049" t="s">
        <v>2323</v>
      </c>
      <c r="E53" s="30"/>
      <c r="F53" s="30"/>
      <c r="G53" s="30"/>
      <c r="H53" s="30"/>
      <c r="I53" s="136"/>
      <c r="J53" s="1052">
        <v>0</v>
      </c>
      <c r="K53" s="34"/>
    </row>
    <row r="54" spans="1:11">
      <c r="A54" s="41"/>
      <c r="B54" s="63" t="s">
        <v>292</v>
      </c>
      <c r="C54" s="135"/>
      <c r="D54" s="30"/>
      <c r="E54" s="30"/>
      <c r="F54" s="30"/>
      <c r="G54" s="30"/>
      <c r="H54" s="30"/>
      <c r="I54" s="136"/>
      <c r="J54" s="158"/>
      <c r="K54" s="34"/>
    </row>
    <row r="55" spans="1:11">
      <c r="A55" s="41"/>
      <c r="B55" s="63" t="s">
        <v>883</v>
      </c>
      <c r="C55" s="135"/>
      <c r="D55" s="30"/>
      <c r="E55" s="30"/>
      <c r="F55" s="30"/>
      <c r="G55" s="30"/>
      <c r="H55" s="30"/>
      <c r="I55" s="136"/>
      <c r="J55" s="158"/>
      <c r="K55" s="34"/>
    </row>
    <row r="56" spans="1:11">
      <c r="A56" s="41"/>
      <c r="B56" s="63" t="s">
        <v>886</v>
      </c>
      <c r="C56" s="135"/>
      <c r="D56" s="30"/>
      <c r="E56" s="30"/>
      <c r="F56" s="30"/>
      <c r="G56" s="30"/>
      <c r="H56" s="30"/>
      <c r="I56" s="136"/>
      <c r="J56" s="158"/>
      <c r="K56" s="34"/>
    </row>
    <row r="57" spans="1:11">
      <c r="A57" s="41"/>
      <c r="B57" s="63" t="s">
        <v>889</v>
      </c>
      <c r="C57" s="135"/>
      <c r="D57" s="30"/>
      <c r="E57" s="30"/>
      <c r="F57" s="30"/>
      <c r="G57" s="30"/>
      <c r="H57" s="30"/>
      <c r="I57" s="136"/>
      <c r="J57" s="158"/>
      <c r="K57" s="34"/>
    </row>
    <row r="58" spans="1:11">
      <c r="A58" s="41"/>
      <c r="B58" s="34"/>
      <c r="C58" s="135"/>
      <c r="D58" s="30"/>
      <c r="E58" s="30"/>
      <c r="F58" s="30"/>
      <c r="G58" s="30"/>
      <c r="H58" s="30"/>
      <c r="I58" s="136"/>
      <c r="J58" s="261"/>
      <c r="K58" s="34"/>
    </row>
    <row r="59" spans="1:11">
      <c r="A59" s="41"/>
      <c r="B59" s="63" t="s">
        <v>893</v>
      </c>
      <c r="C59" s="135"/>
      <c r="D59" s="34" t="s">
        <v>2328</v>
      </c>
      <c r="E59" s="34"/>
      <c r="F59" s="34"/>
      <c r="G59" s="34"/>
      <c r="H59" s="34"/>
      <c r="I59" s="136"/>
      <c r="J59" s="837" t="e">
        <f>SUM(J22:J36)+SUM(J41:J48)-SUM(J50:J57)</f>
        <v>#VALUE!</v>
      </c>
      <c r="K59" s="34"/>
    </row>
    <row r="60" spans="1:11">
      <c r="A60" s="41"/>
      <c r="B60" s="34"/>
      <c r="C60" s="135"/>
      <c r="D60" s="34" t="s">
        <v>2329</v>
      </c>
      <c r="E60" s="34"/>
      <c r="F60" s="34"/>
      <c r="G60" s="34"/>
      <c r="H60" s="34"/>
      <c r="I60" s="136"/>
      <c r="J60" s="107" t="s">
        <v>2315</v>
      </c>
      <c r="K60" s="34"/>
    </row>
    <row r="61" spans="1:11">
      <c r="A61" s="41"/>
      <c r="B61" s="63" t="s">
        <v>896</v>
      </c>
      <c r="C61" s="135"/>
      <c r="D61" s="1049" t="s">
        <v>2330</v>
      </c>
      <c r="E61" s="30"/>
      <c r="F61" s="30"/>
      <c r="G61" s="30"/>
      <c r="H61" s="30"/>
      <c r="I61" s="136"/>
      <c r="J61" s="1085" t="e">
        <f>J59*0.35</f>
        <v>#VALUE!</v>
      </c>
      <c r="K61" s="34"/>
    </row>
    <row r="62" spans="1:11">
      <c r="A62" s="41"/>
      <c r="B62" s="63" t="s">
        <v>899</v>
      </c>
      <c r="C62" s="135"/>
      <c r="D62" s="1049" t="s">
        <v>2331</v>
      </c>
      <c r="E62" s="30"/>
      <c r="F62" s="30"/>
      <c r="G62" s="30"/>
      <c r="H62" s="30"/>
      <c r="I62" s="136"/>
      <c r="J62" s="158"/>
      <c r="K62" s="34"/>
    </row>
    <row r="63" spans="1:11">
      <c r="A63" s="41"/>
      <c r="B63" s="63" t="s">
        <v>831</v>
      </c>
      <c r="C63" s="135"/>
      <c r="D63" s="1049" t="s">
        <v>2332</v>
      </c>
      <c r="E63" s="30"/>
      <c r="F63" s="30"/>
      <c r="G63" s="30"/>
      <c r="H63" s="30"/>
      <c r="I63" s="136"/>
      <c r="J63" s="158"/>
      <c r="K63" s="34"/>
    </row>
    <row r="64" spans="1:11">
      <c r="A64" s="41"/>
      <c r="B64" s="63" t="s">
        <v>836</v>
      </c>
      <c r="C64" s="135"/>
      <c r="D64" s="1049" t="s">
        <v>2333</v>
      </c>
      <c r="E64" s="30"/>
      <c r="F64" s="30"/>
      <c r="G64" s="30"/>
      <c r="H64" s="30"/>
      <c r="I64" s="136"/>
      <c r="J64" s="158"/>
      <c r="K64" s="34"/>
    </row>
    <row r="65" spans="1:11">
      <c r="A65" s="41"/>
      <c r="B65" s="63" t="s">
        <v>841</v>
      </c>
      <c r="C65" s="135"/>
      <c r="D65" s="30"/>
      <c r="E65" s="30"/>
      <c r="F65" s="30"/>
      <c r="G65" s="30"/>
      <c r="H65" s="30"/>
      <c r="I65" s="136"/>
      <c r="J65" s="158"/>
      <c r="K65" s="34"/>
    </row>
    <row r="66" spans="1:11">
      <c r="A66" s="41"/>
      <c r="B66" s="63" t="s">
        <v>310</v>
      </c>
      <c r="C66" s="135"/>
      <c r="D66" s="34"/>
      <c r="E66" s="34" t="s">
        <v>2334</v>
      </c>
      <c r="F66" s="34"/>
      <c r="G66" s="34"/>
      <c r="H66" s="34"/>
      <c r="I66" s="136"/>
      <c r="J66" s="546" t="e">
        <f>SUM(J61:J65)</f>
        <v>#VALUE!</v>
      </c>
      <c r="K66" s="34"/>
    </row>
    <row r="67" spans="1:11" ht="15.75" thickBot="1">
      <c r="A67" s="127"/>
      <c r="B67" s="70"/>
      <c r="C67" s="515"/>
      <c r="D67" s="70"/>
      <c r="E67" s="70"/>
      <c r="F67" s="70"/>
      <c r="G67" s="70"/>
      <c r="H67" s="70"/>
      <c r="I67" s="258"/>
      <c r="J67" s="111"/>
      <c r="K67" s="34"/>
    </row>
    <row r="68" spans="1:11">
      <c r="A68" s="993"/>
      <c r="B68" s="993" t="s">
        <v>595</v>
      </c>
      <c r="C68" s="993"/>
      <c r="D68" s="993"/>
      <c r="E68" s="993"/>
      <c r="F68" s="993"/>
      <c r="G68" s="993"/>
      <c r="H68" s="993"/>
      <c r="I68" s="993"/>
      <c r="J68" s="993"/>
      <c r="K68" s="34"/>
    </row>
    <row r="69" spans="1:11" ht="15.75" thickBot="1">
      <c r="A69" s="101">
        <v>73</v>
      </c>
      <c r="B69" s="101"/>
      <c r="C69" s="101"/>
      <c r="D69" s="101"/>
      <c r="E69" s="101"/>
      <c r="F69" s="101"/>
      <c r="G69" s="101"/>
      <c r="H69" s="101"/>
      <c r="I69" s="101"/>
      <c r="J69" s="101"/>
      <c r="K69" s="34"/>
    </row>
    <row r="70" spans="1:11">
      <c r="A70" s="35"/>
      <c r="B70" s="36"/>
      <c r="C70" s="36"/>
      <c r="D70" s="36"/>
      <c r="E70" s="36"/>
      <c r="F70" s="36"/>
      <c r="G70" s="36"/>
      <c r="H70" s="36"/>
      <c r="I70" s="36"/>
      <c r="J70" s="37"/>
      <c r="K70" s="34"/>
    </row>
    <row r="71" spans="1:11">
      <c r="A71" s="41"/>
      <c r="B71" s="34"/>
      <c r="C71" s="34"/>
      <c r="D71" s="34"/>
      <c r="E71" s="34"/>
      <c r="F71" s="34"/>
      <c r="G71" s="34"/>
      <c r="H71" s="34"/>
      <c r="I71" s="34"/>
      <c r="J71" s="42"/>
      <c r="K71" s="34"/>
    </row>
    <row r="72" spans="1:11" ht="18">
      <c r="A72" s="41"/>
      <c r="B72" s="503" t="s">
        <v>2302</v>
      </c>
      <c r="C72" s="74"/>
      <c r="D72" s="74"/>
      <c r="E72" s="74"/>
      <c r="F72" s="74"/>
      <c r="G72" s="74"/>
      <c r="H72" s="74"/>
      <c r="I72" s="74"/>
      <c r="J72" s="120"/>
      <c r="K72" s="34"/>
    </row>
    <row r="73" spans="1:11" ht="18">
      <c r="A73" s="41"/>
      <c r="B73" s="503" t="s">
        <v>2303</v>
      </c>
      <c r="C73" s="101"/>
      <c r="D73" s="101"/>
      <c r="E73" s="101"/>
      <c r="F73" s="101"/>
      <c r="G73" s="101"/>
      <c r="H73" s="101"/>
      <c r="I73" s="101"/>
      <c r="J73" s="102"/>
      <c r="K73" s="34"/>
    </row>
    <row r="74" spans="1:11" ht="18">
      <c r="A74" s="41"/>
      <c r="B74" s="503"/>
      <c r="C74" s="74"/>
      <c r="D74" s="74"/>
      <c r="E74" s="74"/>
      <c r="F74" s="74"/>
      <c r="G74" s="74"/>
      <c r="H74" s="74"/>
      <c r="I74" s="74"/>
      <c r="J74" s="120"/>
      <c r="K74" s="34"/>
    </row>
    <row r="75" spans="1:11">
      <c r="A75" s="41"/>
      <c r="B75" s="34"/>
      <c r="C75" s="34"/>
      <c r="D75" s="34"/>
      <c r="E75" s="34"/>
      <c r="F75" s="34"/>
      <c r="G75" s="34"/>
      <c r="H75" s="34"/>
      <c r="I75" s="34"/>
      <c r="J75" s="42"/>
      <c r="K75" s="34"/>
    </row>
    <row r="76" spans="1:11">
      <c r="A76" s="547"/>
      <c r="B76" s="852" t="s">
        <v>489</v>
      </c>
      <c r="C76" s="140"/>
      <c r="D76" s="549" t="s">
        <v>1625</v>
      </c>
      <c r="E76" s="792"/>
      <c r="F76" s="792"/>
      <c r="G76" s="792"/>
      <c r="H76" s="792"/>
      <c r="I76" s="141"/>
      <c r="J76" s="143" t="s">
        <v>730</v>
      </c>
      <c r="K76" s="34"/>
    </row>
    <row r="77" spans="1:11">
      <c r="A77" s="41"/>
      <c r="B77" s="205" t="s">
        <v>501</v>
      </c>
      <c r="C77" s="135"/>
      <c r="D77" s="101" t="s">
        <v>226</v>
      </c>
      <c r="E77" s="74"/>
      <c r="F77" s="74"/>
      <c r="G77" s="74"/>
      <c r="H77" s="74"/>
      <c r="I77" s="136"/>
      <c r="J77" s="107" t="s">
        <v>227</v>
      </c>
      <c r="K77" s="34"/>
    </row>
    <row r="78" spans="1:11">
      <c r="A78" s="175"/>
      <c r="B78" s="853"/>
      <c r="C78" s="176"/>
      <c r="D78" s="176"/>
      <c r="E78" s="176"/>
      <c r="F78" s="176"/>
      <c r="G78" s="176"/>
      <c r="H78" s="176"/>
      <c r="I78" s="145"/>
      <c r="J78" s="177"/>
      <c r="K78" s="34"/>
    </row>
    <row r="79" spans="1:11">
      <c r="A79" s="172"/>
      <c r="B79" s="30"/>
      <c r="C79" s="30"/>
      <c r="D79" s="30"/>
      <c r="E79" s="30"/>
      <c r="F79" s="30"/>
      <c r="G79" s="30"/>
      <c r="H79" s="30"/>
      <c r="I79" s="155"/>
      <c r="J79" s="114"/>
      <c r="K79" s="34"/>
    </row>
    <row r="80" spans="1:11">
      <c r="A80" s="172"/>
      <c r="B80" s="30"/>
      <c r="C80" s="30"/>
      <c r="D80" s="30"/>
      <c r="E80" s="30"/>
      <c r="F80" s="30"/>
      <c r="G80" s="30"/>
      <c r="H80" s="30"/>
      <c r="I80" s="155"/>
      <c r="J80" s="114"/>
      <c r="K80" s="34"/>
    </row>
    <row r="81" spans="1:11">
      <c r="A81" s="172"/>
      <c r="B81" s="30"/>
      <c r="C81" s="30"/>
      <c r="D81" s="30"/>
      <c r="E81" s="30"/>
      <c r="F81" s="30"/>
      <c r="G81" s="30"/>
      <c r="H81" s="30"/>
      <c r="I81" s="155"/>
      <c r="J81" s="114"/>
      <c r="K81" s="34"/>
    </row>
    <row r="82" spans="1:11">
      <c r="A82" s="172"/>
      <c r="B82" s="30"/>
      <c r="C82" s="30"/>
      <c r="D82" s="30"/>
      <c r="E82" s="30"/>
      <c r="F82" s="30"/>
      <c r="G82" s="30"/>
      <c r="H82" s="30"/>
      <c r="I82" s="155"/>
      <c r="J82" s="114"/>
      <c r="K82" s="34"/>
    </row>
    <row r="83" spans="1:11">
      <c r="A83" s="172"/>
      <c r="B83" s="30"/>
      <c r="C83" s="30"/>
      <c r="D83" s="30"/>
      <c r="E83" s="30"/>
      <c r="F83" s="30"/>
      <c r="G83" s="30"/>
      <c r="H83" s="30"/>
      <c r="I83" s="155"/>
      <c r="J83" s="114"/>
      <c r="K83" s="34"/>
    </row>
    <row r="84" spans="1:11">
      <c r="A84" s="172"/>
      <c r="B84" s="30"/>
      <c r="C84" s="30"/>
      <c r="D84" s="30"/>
      <c r="E84" s="30"/>
      <c r="F84" s="30"/>
      <c r="G84" s="30"/>
      <c r="H84" s="30"/>
      <c r="I84" s="155"/>
      <c r="J84" s="114"/>
      <c r="K84" s="34"/>
    </row>
    <row r="85" spans="1:11">
      <c r="A85" s="172"/>
      <c r="B85" s="30"/>
      <c r="C85" s="30"/>
      <c r="D85" s="30"/>
      <c r="E85" s="30"/>
      <c r="F85" s="30"/>
      <c r="G85" s="30"/>
      <c r="H85" s="30"/>
      <c r="I85" s="155"/>
      <c r="J85" s="114"/>
      <c r="K85" s="34"/>
    </row>
    <row r="86" spans="1:11">
      <c r="A86" s="172"/>
      <c r="B86" s="30"/>
      <c r="C86" s="30"/>
      <c r="D86" s="516"/>
      <c r="E86" s="516"/>
      <c r="F86" s="516"/>
      <c r="G86" s="516"/>
      <c r="H86" s="516"/>
      <c r="I86" s="155"/>
      <c r="J86" s="114"/>
      <c r="K86" s="34"/>
    </row>
    <row r="87" spans="1:11">
      <c r="A87" s="172"/>
      <c r="B87" s="30"/>
      <c r="C87" s="30"/>
      <c r="D87" s="516"/>
      <c r="E87" s="516"/>
      <c r="F87" s="516"/>
      <c r="G87" s="516"/>
      <c r="H87" s="516"/>
      <c r="I87" s="155"/>
      <c r="J87" s="114"/>
      <c r="K87" s="34"/>
    </row>
    <row r="88" spans="1:11">
      <c r="A88" s="172"/>
      <c r="B88" s="30"/>
      <c r="C88" s="30"/>
      <c r="D88" s="30"/>
      <c r="E88" s="30"/>
      <c r="F88" s="30"/>
      <c r="G88" s="30"/>
      <c r="H88" s="30"/>
      <c r="I88" s="155"/>
      <c r="J88" s="114"/>
      <c r="K88" s="34"/>
    </row>
    <row r="89" spans="1:11">
      <c r="A89" s="172"/>
      <c r="B89" s="30"/>
      <c r="C89" s="30"/>
      <c r="D89" s="30"/>
      <c r="E89" s="30"/>
      <c r="F89" s="30"/>
      <c r="G89" s="30"/>
      <c r="H89" s="30"/>
      <c r="I89" s="155"/>
      <c r="J89" s="114"/>
      <c r="K89" s="34"/>
    </row>
    <row r="90" spans="1:11">
      <c r="A90" s="172"/>
      <c r="B90" s="30"/>
      <c r="C90" s="30"/>
      <c r="D90" s="30"/>
      <c r="E90" s="30"/>
      <c r="F90" s="30"/>
      <c r="G90" s="30"/>
      <c r="H90" s="30"/>
      <c r="I90" s="155"/>
      <c r="J90" s="254"/>
      <c r="K90" s="34"/>
    </row>
    <row r="91" spans="1:11">
      <c r="A91" s="172"/>
      <c r="B91" s="30"/>
      <c r="C91" s="30"/>
      <c r="D91" s="30"/>
      <c r="E91" s="30"/>
      <c r="F91" s="30"/>
      <c r="G91" s="30"/>
      <c r="H91" s="30"/>
      <c r="I91" s="155"/>
      <c r="J91" s="114"/>
      <c r="K91" s="34"/>
    </row>
    <row r="92" spans="1:11">
      <c r="A92" s="172"/>
      <c r="B92" s="30"/>
      <c r="C92" s="30"/>
      <c r="D92" s="30"/>
      <c r="E92" s="30"/>
      <c r="F92" s="30"/>
      <c r="G92" s="30"/>
      <c r="H92" s="30"/>
      <c r="I92" s="155"/>
      <c r="J92" s="158"/>
      <c r="K92" s="34"/>
    </row>
    <row r="93" spans="1:11">
      <c r="A93" s="172"/>
      <c r="B93" s="30"/>
      <c r="C93" s="30"/>
      <c r="D93" s="30"/>
      <c r="E93" s="30"/>
      <c r="F93" s="30"/>
      <c r="G93" s="30"/>
      <c r="H93" s="30"/>
      <c r="I93" s="155"/>
      <c r="J93" s="158"/>
      <c r="K93" s="34"/>
    </row>
    <row r="94" spans="1:11">
      <c r="A94" s="172"/>
      <c r="B94" s="30"/>
      <c r="C94" s="30"/>
      <c r="D94" s="30"/>
      <c r="E94" s="30"/>
      <c r="F94" s="30"/>
      <c r="G94" s="30"/>
      <c r="H94" s="30"/>
      <c r="I94" s="155"/>
      <c r="J94" s="158"/>
      <c r="K94" s="34"/>
    </row>
    <row r="95" spans="1:11">
      <c r="A95" s="172"/>
      <c r="B95" s="30"/>
      <c r="C95" s="30"/>
      <c r="D95" s="30"/>
      <c r="E95" s="30"/>
      <c r="F95" s="30"/>
      <c r="G95" s="30"/>
      <c r="H95" s="30"/>
      <c r="I95" s="155"/>
      <c r="J95" s="158"/>
      <c r="K95" s="34"/>
    </row>
    <row r="96" spans="1:11">
      <c r="A96" s="172"/>
      <c r="B96" s="30"/>
      <c r="C96" s="30"/>
      <c r="D96" s="30"/>
      <c r="E96" s="30"/>
      <c r="F96" s="30"/>
      <c r="G96" s="30"/>
      <c r="H96" s="30"/>
      <c r="I96" s="155"/>
      <c r="J96" s="158"/>
      <c r="K96" s="34"/>
    </row>
    <row r="97" spans="1:11">
      <c r="A97" s="172"/>
      <c r="B97" s="30"/>
      <c r="C97" s="30"/>
      <c r="D97" s="30"/>
      <c r="E97" s="30"/>
      <c r="F97" s="30"/>
      <c r="G97" s="30"/>
      <c r="H97" s="30"/>
      <c r="I97" s="155"/>
      <c r="J97" s="158"/>
      <c r="K97" s="34"/>
    </row>
    <row r="98" spans="1:11">
      <c r="A98" s="172"/>
      <c r="B98" s="30"/>
      <c r="C98" s="30"/>
      <c r="D98" s="30"/>
      <c r="E98" s="30"/>
      <c r="F98" s="30"/>
      <c r="G98" s="30"/>
      <c r="H98" s="30"/>
      <c r="I98" s="155"/>
      <c r="J98" s="158"/>
      <c r="K98" s="34"/>
    </row>
    <row r="99" spans="1:11">
      <c r="A99" s="172"/>
      <c r="B99" s="30"/>
      <c r="C99" s="30"/>
      <c r="D99" s="30"/>
      <c r="E99" s="30"/>
      <c r="F99" s="30"/>
      <c r="G99" s="30"/>
      <c r="H99" s="30"/>
      <c r="I99" s="155"/>
      <c r="J99" s="158"/>
      <c r="K99" s="34"/>
    </row>
    <row r="100" spans="1:11">
      <c r="A100" s="172"/>
      <c r="B100" s="30"/>
      <c r="C100" s="30"/>
      <c r="D100" s="30"/>
      <c r="E100" s="30"/>
      <c r="F100" s="30"/>
      <c r="G100" s="30"/>
      <c r="H100" s="30"/>
      <c r="I100" s="155"/>
      <c r="J100" s="158"/>
      <c r="K100" s="34"/>
    </row>
    <row r="101" spans="1:11">
      <c r="A101" s="172"/>
      <c r="B101" s="30"/>
      <c r="C101" s="30"/>
      <c r="D101" s="30"/>
      <c r="E101" s="30"/>
      <c r="F101" s="30"/>
      <c r="G101" s="30"/>
      <c r="H101" s="30"/>
      <c r="I101" s="155"/>
      <c r="J101" s="158"/>
      <c r="K101" s="34"/>
    </row>
    <row r="102" spans="1:11">
      <c r="A102" s="172"/>
      <c r="B102" s="30"/>
      <c r="C102" s="30"/>
      <c r="D102" s="30"/>
      <c r="E102" s="30"/>
      <c r="F102" s="30"/>
      <c r="G102" s="30"/>
      <c r="H102" s="30"/>
      <c r="I102" s="155"/>
      <c r="J102" s="158"/>
      <c r="K102" s="34"/>
    </row>
    <row r="103" spans="1:11">
      <c r="A103" s="172"/>
      <c r="B103" s="30"/>
      <c r="C103" s="30"/>
      <c r="D103" s="30"/>
      <c r="E103" s="30"/>
      <c r="F103" s="30"/>
      <c r="G103" s="30"/>
      <c r="H103" s="30"/>
      <c r="I103" s="155"/>
      <c r="J103" s="158"/>
      <c r="K103" s="34"/>
    </row>
    <row r="104" spans="1:11">
      <c r="A104" s="172"/>
      <c r="B104" s="30"/>
      <c r="C104" s="30"/>
      <c r="D104" s="30"/>
      <c r="E104" s="30"/>
      <c r="F104" s="30"/>
      <c r="G104" s="30"/>
      <c r="H104" s="30"/>
      <c r="I104" s="155"/>
      <c r="J104" s="158"/>
      <c r="K104" s="34"/>
    </row>
    <row r="105" spans="1:11">
      <c r="A105" s="172"/>
      <c r="B105" s="30"/>
      <c r="C105" s="30"/>
      <c r="D105" s="30"/>
      <c r="E105" s="30"/>
      <c r="F105" s="30"/>
      <c r="G105" s="30"/>
      <c r="H105" s="30"/>
      <c r="I105" s="155"/>
      <c r="J105" s="158"/>
      <c r="K105" s="34"/>
    </row>
    <row r="106" spans="1:11">
      <c r="A106" s="172"/>
      <c r="B106" s="30"/>
      <c r="C106" s="30"/>
      <c r="D106" s="30"/>
      <c r="E106" s="30"/>
      <c r="F106" s="30"/>
      <c r="G106" s="30"/>
      <c r="H106" s="30"/>
      <c r="I106" s="155"/>
      <c r="J106" s="114"/>
      <c r="K106" s="34"/>
    </row>
    <row r="107" spans="1:11">
      <c r="A107" s="172"/>
      <c r="B107" s="30"/>
      <c r="C107" s="30"/>
      <c r="D107" s="30"/>
      <c r="E107" s="30"/>
      <c r="F107" s="30"/>
      <c r="G107" s="30"/>
      <c r="H107" s="30"/>
      <c r="I107" s="155"/>
      <c r="J107" s="114"/>
      <c r="K107" s="34"/>
    </row>
    <row r="108" spans="1:11">
      <c r="A108" s="172"/>
      <c r="B108" s="30"/>
      <c r="C108" s="30"/>
      <c r="D108" s="30"/>
      <c r="E108" s="30"/>
      <c r="F108" s="30"/>
      <c r="G108" s="30"/>
      <c r="H108" s="30"/>
      <c r="I108" s="155"/>
      <c r="J108" s="114"/>
      <c r="K108" s="34"/>
    </row>
    <row r="109" spans="1:11">
      <c r="A109" s="172"/>
      <c r="B109" s="30"/>
      <c r="C109" s="30"/>
      <c r="D109" s="30"/>
      <c r="E109" s="30"/>
      <c r="F109" s="30"/>
      <c r="G109" s="30"/>
      <c r="H109" s="30"/>
      <c r="I109" s="155"/>
      <c r="J109" s="254"/>
      <c r="K109" s="34"/>
    </row>
    <row r="110" spans="1:11">
      <c r="A110" s="172"/>
      <c r="B110" s="30"/>
      <c r="C110" s="30"/>
      <c r="D110" s="30"/>
      <c r="E110" s="30"/>
      <c r="F110" s="30"/>
      <c r="G110" s="30"/>
      <c r="H110" s="30"/>
      <c r="I110" s="155"/>
      <c r="J110" s="158"/>
      <c r="K110" s="34"/>
    </row>
    <row r="111" spans="1:11">
      <c r="A111" s="172"/>
      <c r="B111" s="30"/>
      <c r="C111" s="30"/>
      <c r="D111" s="30"/>
      <c r="E111" s="30"/>
      <c r="F111" s="30"/>
      <c r="G111" s="30"/>
      <c r="H111" s="30"/>
      <c r="I111" s="155"/>
      <c r="J111" s="158"/>
      <c r="K111" s="34"/>
    </row>
    <row r="112" spans="1:11">
      <c r="A112" s="172"/>
      <c r="B112" s="30"/>
      <c r="C112" s="30"/>
      <c r="D112" s="30"/>
      <c r="E112" s="30"/>
      <c r="F112" s="30"/>
      <c r="G112" s="30"/>
      <c r="H112" s="30"/>
      <c r="I112" s="155"/>
      <c r="J112" s="158"/>
      <c r="K112" s="34"/>
    </row>
    <row r="113" spans="1:11">
      <c r="A113" s="172"/>
      <c r="B113" s="30"/>
      <c r="C113" s="30"/>
      <c r="D113" s="30"/>
      <c r="E113" s="30"/>
      <c r="F113" s="30"/>
      <c r="G113" s="30"/>
      <c r="H113" s="30"/>
      <c r="I113" s="155"/>
      <c r="J113" s="158"/>
      <c r="K113" s="34"/>
    </row>
    <row r="114" spans="1:11">
      <c r="A114" s="172"/>
      <c r="B114" s="30"/>
      <c r="C114" s="30"/>
      <c r="D114" s="30"/>
      <c r="E114" s="30"/>
      <c r="F114" s="30"/>
      <c r="G114" s="30"/>
      <c r="H114" s="30"/>
      <c r="I114" s="155"/>
      <c r="J114" s="158"/>
      <c r="K114" s="34"/>
    </row>
    <row r="115" spans="1:11">
      <c r="A115" s="172"/>
      <c r="B115" s="30"/>
      <c r="C115" s="30"/>
      <c r="D115" s="30"/>
      <c r="E115" s="30"/>
      <c r="F115" s="30"/>
      <c r="G115" s="30"/>
      <c r="H115" s="30"/>
      <c r="I115" s="155"/>
      <c r="J115" s="158"/>
      <c r="K115" s="34"/>
    </row>
    <row r="116" spans="1:11">
      <c r="A116" s="172"/>
      <c r="B116" s="30"/>
      <c r="C116" s="30"/>
      <c r="D116" s="30"/>
      <c r="E116" s="30"/>
      <c r="F116" s="30"/>
      <c r="G116" s="30"/>
      <c r="H116" s="30"/>
      <c r="I116" s="155"/>
      <c r="J116" s="158"/>
      <c r="K116" s="34"/>
    </row>
    <row r="117" spans="1:11">
      <c r="A117" s="172"/>
      <c r="B117" s="30"/>
      <c r="C117" s="30"/>
      <c r="D117" s="30"/>
      <c r="E117" s="30"/>
      <c r="F117" s="30"/>
      <c r="G117" s="30"/>
      <c r="H117" s="30"/>
      <c r="I117" s="155"/>
      <c r="J117" s="114"/>
      <c r="K117" s="34"/>
    </row>
    <row r="118" spans="1:11">
      <c r="A118" s="172"/>
      <c r="B118" s="30"/>
      <c r="C118" s="30"/>
      <c r="D118" s="30"/>
      <c r="E118" s="30"/>
      <c r="F118" s="30"/>
      <c r="G118" s="30"/>
      <c r="H118" s="30"/>
      <c r="I118" s="155"/>
      <c r="J118" s="254"/>
      <c r="K118" s="34"/>
    </row>
    <row r="119" spans="1:11">
      <c r="A119" s="172"/>
      <c r="B119" s="30"/>
      <c r="C119" s="30"/>
      <c r="D119" s="30"/>
      <c r="E119" s="30"/>
      <c r="F119" s="30"/>
      <c r="G119" s="30"/>
      <c r="H119" s="30"/>
      <c r="I119" s="155"/>
      <c r="J119" s="158"/>
      <c r="K119" s="34"/>
    </row>
    <row r="120" spans="1:11">
      <c r="A120" s="172"/>
      <c r="B120" s="30"/>
      <c r="C120" s="30"/>
      <c r="D120" s="30"/>
      <c r="E120" s="30"/>
      <c r="F120" s="30"/>
      <c r="G120" s="30"/>
      <c r="H120" s="30"/>
      <c r="I120" s="155"/>
      <c r="J120" s="158"/>
      <c r="K120" s="34"/>
    </row>
    <row r="121" spans="1:11">
      <c r="A121" s="172"/>
      <c r="B121" s="30"/>
      <c r="C121" s="30"/>
      <c r="D121" s="30"/>
      <c r="E121" s="30"/>
      <c r="F121" s="30"/>
      <c r="G121" s="30"/>
      <c r="H121" s="30"/>
      <c r="I121" s="155"/>
      <c r="J121" s="158"/>
      <c r="K121" s="34"/>
    </row>
    <row r="122" spans="1:11">
      <c r="A122" s="172"/>
      <c r="B122" s="30"/>
      <c r="C122" s="30"/>
      <c r="D122" s="30"/>
      <c r="E122" s="30"/>
      <c r="F122" s="30"/>
      <c r="G122" s="30"/>
      <c r="H122" s="30"/>
      <c r="I122" s="155"/>
      <c r="J122" s="158"/>
      <c r="K122" s="34"/>
    </row>
    <row r="123" spans="1:11">
      <c r="A123" s="172"/>
      <c r="B123" s="30"/>
      <c r="C123" s="30"/>
      <c r="D123" s="30"/>
      <c r="E123" s="30"/>
      <c r="F123" s="30"/>
      <c r="G123" s="30"/>
      <c r="H123" s="30"/>
      <c r="I123" s="155"/>
      <c r="J123" s="158"/>
      <c r="K123" s="34"/>
    </row>
    <row r="124" spans="1:11">
      <c r="A124" s="172"/>
      <c r="B124" s="30"/>
      <c r="C124" s="30"/>
      <c r="D124" s="30"/>
      <c r="E124" s="30"/>
      <c r="F124" s="30"/>
      <c r="G124" s="30"/>
      <c r="H124" s="30"/>
      <c r="I124" s="155"/>
      <c r="J124" s="158"/>
      <c r="K124" s="34"/>
    </row>
    <row r="125" spans="1:11">
      <c r="A125" s="172"/>
      <c r="B125" s="30"/>
      <c r="C125" s="30"/>
      <c r="D125" s="30"/>
      <c r="E125" s="30"/>
      <c r="F125" s="30"/>
      <c r="G125" s="30"/>
      <c r="H125" s="30"/>
      <c r="I125" s="155"/>
      <c r="J125" s="158"/>
      <c r="K125" s="34"/>
    </row>
    <row r="126" spans="1:11">
      <c r="A126" s="172"/>
      <c r="B126" s="30"/>
      <c r="C126" s="30"/>
      <c r="D126" s="30"/>
      <c r="E126" s="30"/>
      <c r="F126" s="30"/>
      <c r="G126" s="30"/>
      <c r="H126" s="30"/>
      <c r="I126" s="155"/>
      <c r="J126" s="114"/>
      <c r="K126" s="34"/>
    </row>
    <row r="127" spans="1:11">
      <c r="A127" s="172"/>
      <c r="B127" s="30"/>
      <c r="C127" s="30"/>
      <c r="D127" s="30"/>
      <c r="E127" s="30"/>
      <c r="F127" s="30"/>
      <c r="G127" s="30"/>
      <c r="H127" s="30"/>
      <c r="I127" s="155"/>
      <c r="J127" s="254"/>
      <c r="K127" s="34"/>
    </row>
    <row r="128" spans="1:11">
      <c r="A128" s="172"/>
      <c r="B128" s="30"/>
      <c r="C128" s="30"/>
      <c r="D128" s="30"/>
      <c r="E128" s="30"/>
      <c r="F128" s="30"/>
      <c r="G128" s="30"/>
      <c r="H128" s="30"/>
      <c r="I128" s="155"/>
      <c r="J128" s="114"/>
      <c r="K128" s="34"/>
    </row>
    <row r="129" spans="1:11">
      <c r="A129" s="172"/>
      <c r="B129" s="30"/>
      <c r="C129" s="30"/>
      <c r="D129" s="30"/>
      <c r="E129" s="30"/>
      <c r="F129" s="30"/>
      <c r="G129" s="30"/>
      <c r="H129" s="30"/>
      <c r="I129" s="155"/>
      <c r="J129" s="254"/>
      <c r="K129" s="34"/>
    </row>
    <row r="130" spans="1:11">
      <c r="A130" s="172"/>
      <c r="B130" s="30"/>
      <c r="C130" s="30"/>
      <c r="D130" s="30"/>
      <c r="E130" s="30"/>
      <c r="F130" s="30"/>
      <c r="G130" s="30"/>
      <c r="H130" s="30"/>
      <c r="I130" s="155"/>
      <c r="J130" s="158"/>
      <c r="K130" s="34"/>
    </row>
    <row r="131" spans="1:11">
      <c r="A131" s="172"/>
      <c r="B131" s="30"/>
      <c r="C131" s="30"/>
      <c r="D131" s="30"/>
      <c r="E131" s="30"/>
      <c r="F131" s="30"/>
      <c r="G131" s="30"/>
      <c r="H131" s="30"/>
      <c r="I131" s="155"/>
      <c r="J131" s="158"/>
      <c r="K131" s="34"/>
    </row>
    <row r="132" spans="1:11">
      <c r="A132" s="172"/>
      <c r="B132" s="30"/>
      <c r="C132" s="30"/>
      <c r="D132" s="30"/>
      <c r="E132" s="30"/>
      <c r="F132" s="30"/>
      <c r="G132" s="30"/>
      <c r="H132" s="30"/>
      <c r="I132" s="155"/>
      <c r="J132" s="158"/>
      <c r="K132" s="34"/>
    </row>
    <row r="133" spans="1:11">
      <c r="A133" s="172"/>
      <c r="B133" s="30"/>
      <c r="C133" s="30"/>
      <c r="D133" s="30"/>
      <c r="E133" s="30"/>
      <c r="F133" s="30"/>
      <c r="G133" s="30"/>
      <c r="H133" s="30"/>
      <c r="I133" s="155"/>
      <c r="J133" s="158"/>
      <c r="K133" s="34"/>
    </row>
    <row r="134" spans="1:11">
      <c r="A134" s="172"/>
      <c r="B134" s="30"/>
      <c r="C134" s="30"/>
      <c r="D134" s="30"/>
      <c r="E134" s="30"/>
      <c r="F134" s="30"/>
      <c r="G134" s="30"/>
      <c r="H134" s="30"/>
      <c r="I134" s="155"/>
      <c r="J134" s="254"/>
      <c r="K134" s="34"/>
    </row>
    <row r="135" spans="1:11" ht="15.75" thickBot="1">
      <c r="A135" s="174"/>
      <c r="B135" s="116"/>
      <c r="C135" s="116"/>
      <c r="D135" s="116"/>
      <c r="E135" s="116"/>
      <c r="F135" s="116"/>
      <c r="G135" s="116"/>
      <c r="H135" s="116"/>
      <c r="I135" s="543"/>
      <c r="J135" s="118"/>
      <c r="K135" s="34"/>
    </row>
    <row r="136" spans="1:11">
      <c r="A136" s="34"/>
      <c r="B136" s="101" t="s">
        <v>2335</v>
      </c>
      <c r="C136" s="101"/>
      <c r="D136" s="101"/>
      <c r="E136" s="101"/>
      <c r="F136" s="101"/>
      <c r="G136" s="101"/>
      <c r="H136" s="101"/>
      <c r="I136" s="101"/>
      <c r="J136" s="101"/>
      <c r="K136" s="34"/>
    </row>
    <row r="137" spans="1:11" ht="15.75" thickBot="1">
      <c r="A137" s="34"/>
      <c r="B137" s="34"/>
      <c r="C137" s="34"/>
      <c r="D137" s="34"/>
      <c r="E137" s="34"/>
      <c r="F137" s="34"/>
      <c r="G137" s="34"/>
      <c r="H137" s="34"/>
      <c r="I137" s="34"/>
      <c r="J137" s="34"/>
      <c r="K137" s="34"/>
    </row>
    <row r="138" spans="1:11">
      <c r="A138" s="35"/>
      <c r="B138" s="36"/>
      <c r="C138" s="36"/>
      <c r="D138" s="36"/>
      <c r="E138" s="36"/>
      <c r="F138" s="36"/>
      <c r="G138" s="36"/>
      <c r="H138" s="36"/>
      <c r="I138" s="36"/>
      <c r="J138" s="37"/>
      <c r="K138" s="34"/>
    </row>
    <row r="139" spans="1:11">
      <c r="A139" s="41"/>
      <c r="B139" s="34"/>
      <c r="C139" s="34"/>
      <c r="D139" s="34"/>
      <c r="E139" s="34"/>
      <c r="F139" s="34"/>
      <c r="G139" s="34"/>
      <c r="H139" s="34"/>
      <c r="I139" s="34"/>
      <c r="J139" s="42"/>
      <c r="K139" s="34"/>
    </row>
    <row r="140" spans="1:11" ht="18">
      <c r="A140" s="41"/>
      <c r="B140" s="503" t="s">
        <v>2302</v>
      </c>
      <c r="C140" s="74"/>
      <c r="D140" s="74"/>
      <c r="E140" s="74"/>
      <c r="F140" s="74"/>
      <c r="G140" s="74"/>
      <c r="H140" s="74"/>
      <c r="I140" s="74"/>
      <c r="J140" s="120"/>
      <c r="K140" s="34"/>
    </row>
    <row r="141" spans="1:11" ht="18">
      <c r="A141" s="41"/>
      <c r="B141" s="503" t="s">
        <v>2303</v>
      </c>
      <c r="C141" s="101"/>
      <c r="D141" s="101"/>
      <c r="E141" s="101"/>
      <c r="F141" s="101"/>
      <c r="G141" s="101"/>
      <c r="H141" s="101"/>
      <c r="I141" s="101"/>
      <c r="J141" s="102"/>
      <c r="K141" s="34"/>
    </row>
    <row r="142" spans="1:11" ht="18">
      <c r="A142" s="41"/>
      <c r="B142" s="503"/>
      <c r="C142" s="74"/>
      <c r="D142" s="74"/>
      <c r="E142" s="74"/>
      <c r="F142" s="74"/>
      <c r="G142" s="74"/>
      <c r="H142" s="74"/>
      <c r="I142" s="74"/>
      <c r="J142" s="120"/>
      <c r="K142" s="34"/>
    </row>
    <row r="143" spans="1:11">
      <c r="A143" s="41"/>
      <c r="B143" s="34"/>
      <c r="C143" s="34"/>
      <c r="D143" s="34"/>
      <c r="E143" s="34"/>
      <c r="F143" s="34"/>
      <c r="G143" s="34"/>
      <c r="H143" s="34"/>
      <c r="I143" s="34"/>
      <c r="J143" s="42"/>
      <c r="K143" s="34"/>
    </row>
    <row r="144" spans="1:11">
      <c r="A144" s="547"/>
      <c r="B144" s="852" t="s">
        <v>489</v>
      </c>
      <c r="C144" s="140"/>
      <c r="D144" s="549" t="s">
        <v>1625</v>
      </c>
      <c r="E144" s="792"/>
      <c r="F144" s="792"/>
      <c r="G144" s="792"/>
      <c r="H144" s="792"/>
      <c r="I144" s="141"/>
      <c r="J144" s="143" t="s">
        <v>730</v>
      </c>
      <c r="K144" s="34"/>
    </row>
    <row r="145" spans="1:11">
      <c r="A145" s="41"/>
      <c r="B145" s="205" t="s">
        <v>501</v>
      </c>
      <c r="C145" s="135"/>
      <c r="D145" s="101" t="s">
        <v>226</v>
      </c>
      <c r="E145" s="74"/>
      <c r="F145" s="74"/>
      <c r="G145" s="74"/>
      <c r="H145" s="74"/>
      <c r="I145" s="136"/>
      <c r="J145" s="107" t="s">
        <v>227</v>
      </c>
      <c r="K145" s="34"/>
    </row>
    <row r="146" spans="1:11">
      <c r="A146" s="175"/>
      <c r="B146" s="853"/>
      <c r="C146" s="176"/>
      <c r="D146" s="176"/>
      <c r="E146" s="176"/>
      <c r="F146" s="176"/>
      <c r="G146" s="176"/>
      <c r="H146" s="176"/>
      <c r="I146" s="145"/>
      <c r="J146" s="177"/>
      <c r="K146" s="34"/>
    </row>
    <row r="147" spans="1:11">
      <c r="A147" s="172"/>
      <c r="B147" s="30"/>
      <c r="C147" s="30"/>
      <c r="D147" s="30"/>
      <c r="E147" s="30"/>
      <c r="F147" s="30"/>
      <c r="G147" s="30"/>
      <c r="H147" s="30"/>
      <c r="I147" s="155"/>
      <c r="J147" s="114"/>
      <c r="K147" s="34"/>
    </row>
    <row r="148" spans="1:11">
      <c r="A148" s="172"/>
      <c r="B148" s="30"/>
      <c r="C148" s="30"/>
      <c r="D148" s="30"/>
      <c r="E148" s="30"/>
      <c r="F148" s="30"/>
      <c r="G148" s="30"/>
      <c r="H148" s="30"/>
      <c r="I148" s="155"/>
      <c r="J148" s="114"/>
      <c r="K148" s="34"/>
    </row>
    <row r="149" spans="1:11">
      <c r="A149" s="172"/>
      <c r="B149" s="30"/>
      <c r="C149" s="30"/>
      <c r="D149" s="30"/>
      <c r="E149" s="30"/>
      <c r="F149" s="30"/>
      <c r="G149" s="30"/>
      <c r="H149" s="30"/>
      <c r="I149" s="155"/>
      <c r="J149" s="114"/>
      <c r="K149" s="34"/>
    </row>
    <row r="150" spans="1:11">
      <c r="A150" s="172"/>
      <c r="B150" s="30"/>
      <c r="C150" s="30"/>
      <c r="D150" s="30"/>
      <c r="E150" s="30"/>
      <c r="F150" s="30"/>
      <c r="G150" s="30"/>
      <c r="H150" s="30"/>
      <c r="I150" s="155"/>
      <c r="J150" s="114"/>
      <c r="K150" s="34"/>
    </row>
    <row r="151" spans="1:11">
      <c r="A151" s="172"/>
      <c r="B151" s="30"/>
      <c r="C151" s="30"/>
      <c r="D151" s="30"/>
      <c r="E151" s="30"/>
      <c r="F151" s="30"/>
      <c r="G151" s="30"/>
      <c r="H151" s="30"/>
      <c r="I151" s="155"/>
      <c r="J151" s="114"/>
      <c r="K151" s="34"/>
    </row>
    <row r="152" spans="1:11">
      <c r="A152" s="172"/>
      <c r="B152" s="30"/>
      <c r="C152" s="30"/>
      <c r="D152" s="30"/>
      <c r="E152" s="30"/>
      <c r="F152" s="30"/>
      <c r="G152" s="30"/>
      <c r="H152" s="30"/>
      <c r="I152" s="155"/>
      <c r="J152" s="114"/>
      <c r="K152" s="34"/>
    </row>
    <row r="153" spans="1:11">
      <c r="A153" s="172"/>
      <c r="B153" s="30"/>
      <c r="C153" s="30"/>
      <c r="D153" s="30"/>
      <c r="E153" s="30"/>
      <c r="F153" s="30"/>
      <c r="G153" s="30"/>
      <c r="H153" s="30"/>
      <c r="I153" s="155"/>
      <c r="J153" s="114"/>
      <c r="K153" s="34"/>
    </row>
    <row r="154" spans="1:11">
      <c r="A154" s="172"/>
      <c r="B154" s="30"/>
      <c r="C154" s="30"/>
      <c r="D154" s="516"/>
      <c r="E154" s="516"/>
      <c r="F154" s="516"/>
      <c r="G154" s="516"/>
      <c r="H154" s="516"/>
      <c r="I154" s="155"/>
      <c r="J154" s="114"/>
      <c r="K154" s="34"/>
    </row>
    <row r="155" spans="1:11">
      <c r="A155" s="172"/>
      <c r="B155" s="30"/>
      <c r="C155" s="30"/>
      <c r="D155" s="516"/>
      <c r="E155" s="516"/>
      <c r="F155" s="516"/>
      <c r="G155" s="516"/>
      <c r="H155" s="516"/>
      <c r="I155" s="155"/>
      <c r="J155" s="114"/>
      <c r="K155" s="34"/>
    </row>
    <row r="156" spans="1:11">
      <c r="A156" s="172"/>
      <c r="B156" s="30"/>
      <c r="C156" s="30"/>
      <c r="D156" s="30"/>
      <c r="E156" s="30"/>
      <c r="F156" s="30"/>
      <c r="G156" s="30"/>
      <c r="H156" s="30"/>
      <c r="I156" s="155"/>
      <c r="J156" s="114"/>
      <c r="K156" s="34"/>
    </row>
    <row r="157" spans="1:11">
      <c r="A157" s="172"/>
      <c r="B157" s="30"/>
      <c r="C157" s="30"/>
      <c r="D157" s="30"/>
      <c r="E157" s="30"/>
      <c r="F157" s="30"/>
      <c r="G157" s="30"/>
      <c r="H157" s="30"/>
      <c r="I157" s="155"/>
      <c r="J157" s="114"/>
      <c r="K157" s="34"/>
    </row>
    <row r="158" spans="1:11">
      <c r="A158" s="172"/>
      <c r="B158" s="30"/>
      <c r="C158" s="30"/>
      <c r="D158" s="30"/>
      <c r="E158" s="30"/>
      <c r="F158" s="30"/>
      <c r="G158" s="30"/>
      <c r="H158" s="30"/>
      <c r="I158" s="155"/>
      <c r="J158" s="254"/>
      <c r="K158" s="34"/>
    </row>
    <row r="159" spans="1:11">
      <c r="A159" s="172"/>
      <c r="B159" s="30"/>
      <c r="C159" s="30"/>
      <c r="D159" s="30"/>
      <c r="E159" s="30"/>
      <c r="F159" s="30"/>
      <c r="G159" s="30"/>
      <c r="H159" s="30"/>
      <c r="I159" s="155"/>
      <c r="J159" s="114"/>
      <c r="K159" s="34"/>
    </row>
    <row r="160" spans="1:11">
      <c r="A160" s="172"/>
      <c r="B160" s="30"/>
      <c r="C160" s="30"/>
      <c r="D160" s="30"/>
      <c r="E160" s="30"/>
      <c r="F160" s="30"/>
      <c r="G160" s="30"/>
      <c r="H160" s="30"/>
      <c r="I160" s="155"/>
      <c r="J160" s="158"/>
      <c r="K160" s="34"/>
    </row>
    <row r="161" spans="1:11">
      <c r="A161" s="172"/>
      <c r="B161" s="30"/>
      <c r="C161" s="30"/>
      <c r="D161" s="30"/>
      <c r="E161" s="30"/>
      <c r="F161" s="30"/>
      <c r="G161" s="30"/>
      <c r="H161" s="30"/>
      <c r="I161" s="155"/>
      <c r="J161" s="158"/>
      <c r="K161" s="34"/>
    </row>
    <row r="162" spans="1:11">
      <c r="A162" s="172"/>
      <c r="B162" s="30"/>
      <c r="C162" s="30"/>
      <c r="D162" s="30"/>
      <c r="E162" s="30"/>
      <c r="F162" s="30"/>
      <c r="G162" s="30"/>
      <c r="H162" s="30"/>
      <c r="I162" s="155"/>
      <c r="J162" s="158"/>
      <c r="K162" s="34"/>
    </row>
    <row r="163" spans="1:11">
      <c r="A163" s="172"/>
      <c r="B163" s="30"/>
      <c r="C163" s="30"/>
      <c r="D163" s="30"/>
      <c r="E163" s="30"/>
      <c r="F163" s="30"/>
      <c r="G163" s="30"/>
      <c r="H163" s="30"/>
      <c r="I163" s="155"/>
      <c r="J163" s="158"/>
      <c r="K163" s="34"/>
    </row>
    <row r="164" spans="1:11">
      <c r="A164" s="172"/>
      <c r="B164" s="30"/>
      <c r="C164" s="30"/>
      <c r="D164" s="30"/>
      <c r="E164" s="30"/>
      <c r="F164" s="30"/>
      <c r="G164" s="30"/>
      <c r="H164" s="30"/>
      <c r="I164" s="155"/>
      <c r="J164" s="158"/>
      <c r="K164" s="34"/>
    </row>
    <row r="165" spans="1:11">
      <c r="A165" s="172"/>
      <c r="B165" s="30"/>
      <c r="C165" s="30"/>
      <c r="D165" s="30"/>
      <c r="E165" s="30"/>
      <c r="F165" s="30"/>
      <c r="G165" s="30"/>
      <c r="H165" s="30"/>
      <c r="I165" s="155"/>
      <c r="J165" s="158"/>
      <c r="K165" s="34"/>
    </row>
    <row r="166" spans="1:11">
      <c r="A166" s="172"/>
      <c r="B166" s="30"/>
      <c r="C166" s="30"/>
      <c r="D166" s="30"/>
      <c r="E166" s="30"/>
      <c r="F166" s="30"/>
      <c r="G166" s="30"/>
      <c r="H166" s="30"/>
      <c r="I166" s="155"/>
      <c r="J166" s="158"/>
      <c r="K166" s="34"/>
    </row>
    <row r="167" spans="1:11">
      <c r="A167" s="172"/>
      <c r="B167" s="30"/>
      <c r="C167" s="30"/>
      <c r="D167" s="30"/>
      <c r="E167" s="30"/>
      <c r="F167" s="30"/>
      <c r="G167" s="30"/>
      <c r="H167" s="30"/>
      <c r="I167" s="155"/>
      <c r="J167" s="158"/>
      <c r="K167" s="34"/>
    </row>
    <row r="168" spans="1:11">
      <c r="A168" s="172"/>
      <c r="B168" s="30"/>
      <c r="C168" s="30"/>
      <c r="D168" s="30"/>
      <c r="E168" s="30"/>
      <c r="F168" s="30"/>
      <c r="G168" s="30"/>
      <c r="H168" s="30"/>
      <c r="I168" s="155"/>
      <c r="J168" s="158"/>
      <c r="K168" s="34"/>
    </row>
    <row r="169" spans="1:11">
      <c r="A169" s="172"/>
      <c r="B169" s="30"/>
      <c r="C169" s="30"/>
      <c r="D169" s="30"/>
      <c r="E169" s="30"/>
      <c r="F169" s="30"/>
      <c r="G169" s="30"/>
      <c r="H169" s="30"/>
      <c r="I169" s="155"/>
      <c r="J169" s="158"/>
      <c r="K169" s="34"/>
    </row>
    <row r="170" spans="1:11">
      <c r="A170" s="172"/>
      <c r="B170" s="30"/>
      <c r="C170" s="30"/>
      <c r="D170" s="30"/>
      <c r="E170" s="30"/>
      <c r="F170" s="30"/>
      <c r="G170" s="30"/>
      <c r="H170" s="30"/>
      <c r="I170" s="155"/>
      <c r="J170" s="158"/>
      <c r="K170" s="34"/>
    </row>
    <row r="171" spans="1:11">
      <c r="A171" s="172"/>
      <c r="B171" s="30"/>
      <c r="C171" s="30"/>
      <c r="D171" s="30"/>
      <c r="E171" s="30"/>
      <c r="F171" s="30"/>
      <c r="G171" s="30"/>
      <c r="H171" s="30"/>
      <c r="I171" s="155"/>
      <c r="J171" s="158"/>
      <c r="K171" s="34"/>
    </row>
    <row r="172" spans="1:11">
      <c r="A172" s="172"/>
      <c r="B172" s="30"/>
      <c r="C172" s="30"/>
      <c r="D172" s="30"/>
      <c r="E172" s="30"/>
      <c r="F172" s="30"/>
      <c r="G172" s="30"/>
      <c r="H172" s="30"/>
      <c r="I172" s="155"/>
      <c r="J172" s="158"/>
      <c r="K172" s="34"/>
    </row>
    <row r="173" spans="1:11">
      <c r="A173" s="172"/>
      <c r="B173" s="30"/>
      <c r="C173" s="30"/>
      <c r="D173" s="30"/>
      <c r="E173" s="30"/>
      <c r="F173" s="30"/>
      <c r="G173" s="30"/>
      <c r="H173" s="30"/>
      <c r="I173" s="155"/>
      <c r="J173" s="158"/>
      <c r="K173" s="34"/>
    </row>
    <row r="174" spans="1:11">
      <c r="A174" s="172"/>
      <c r="B174" s="30"/>
      <c r="C174" s="30"/>
      <c r="D174" s="30"/>
      <c r="E174" s="30"/>
      <c r="F174" s="30"/>
      <c r="G174" s="30"/>
      <c r="H174" s="30"/>
      <c r="I174" s="155"/>
      <c r="J174" s="114"/>
      <c r="K174" s="34"/>
    </row>
    <row r="175" spans="1:11">
      <c r="A175" s="172"/>
      <c r="B175" s="30"/>
      <c r="C175" s="30"/>
      <c r="D175" s="30"/>
      <c r="E175" s="30"/>
      <c r="F175" s="30"/>
      <c r="G175" s="30"/>
      <c r="H175" s="30"/>
      <c r="I175" s="155"/>
      <c r="J175" s="114"/>
      <c r="K175" s="34"/>
    </row>
    <row r="176" spans="1:11">
      <c r="A176" s="172"/>
      <c r="B176" s="30"/>
      <c r="C176" s="30"/>
      <c r="D176" s="30"/>
      <c r="E176" s="30"/>
      <c r="F176" s="30"/>
      <c r="G176" s="30"/>
      <c r="H176" s="30"/>
      <c r="I176" s="155"/>
      <c r="J176" s="114"/>
      <c r="K176" s="34"/>
    </row>
    <row r="177" spans="1:11">
      <c r="A177" s="172"/>
      <c r="B177" s="30"/>
      <c r="C177" s="30"/>
      <c r="D177" s="30"/>
      <c r="E177" s="30"/>
      <c r="F177" s="30"/>
      <c r="G177" s="30"/>
      <c r="H177" s="30"/>
      <c r="I177" s="155"/>
      <c r="J177" s="254"/>
      <c r="K177" s="34"/>
    </row>
    <row r="178" spans="1:11">
      <c r="A178" s="172"/>
      <c r="B178" s="30"/>
      <c r="C178" s="30"/>
      <c r="D178" s="30"/>
      <c r="E178" s="30"/>
      <c r="F178" s="30"/>
      <c r="G178" s="30"/>
      <c r="H178" s="30"/>
      <c r="I178" s="155"/>
      <c r="J178" s="158"/>
      <c r="K178" s="34"/>
    </row>
    <row r="179" spans="1:11">
      <c r="A179" s="172"/>
      <c r="B179" s="30"/>
      <c r="C179" s="30"/>
      <c r="D179" s="30"/>
      <c r="E179" s="30"/>
      <c r="F179" s="30"/>
      <c r="G179" s="30"/>
      <c r="H179" s="30"/>
      <c r="I179" s="155"/>
      <c r="J179" s="158"/>
      <c r="K179" s="34"/>
    </row>
    <row r="180" spans="1:11">
      <c r="A180" s="172"/>
      <c r="B180" s="30"/>
      <c r="C180" s="30"/>
      <c r="D180" s="30"/>
      <c r="E180" s="30"/>
      <c r="F180" s="30"/>
      <c r="G180" s="30"/>
      <c r="H180" s="30"/>
      <c r="I180" s="155"/>
      <c r="J180" s="158"/>
      <c r="K180" s="34"/>
    </row>
    <row r="181" spans="1:11">
      <c r="A181" s="172"/>
      <c r="B181" s="30"/>
      <c r="C181" s="30"/>
      <c r="D181" s="30"/>
      <c r="E181" s="30"/>
      <c r="F181" s="30"/>
      <c r="G181" s="30"/>
      <c r="H181" s="30"/>
      <c r="I181" s="155"/>
      <c r="J181" s="158"/>
      <c r="K181" s="34"/>
    </row>
    <row r="182" spans="1:11">
      <c r="A182" s="172"/>
      <c r="B182" s="30"/>
      <c r="C182" s="30"/>
      <c r="D182" s="30"/>
      <c r="E182" s="30"/>
      <c r="F182" s="30"/>
      <c r="G182" s="30"/>
      <c r="H182" s="30"/>
      <c r="I182" s="155"/>
      <c r="J182" s="158"/>
      <c r="K182" s="34"/>
    </row>
    <row r="183" spans="1:11">
      <c r="A183" s="172"/>
      <c r="B183" s="30"/>
      <c r="C183" s="30"/>
      <c r="D183" s="30"/>
      <c r="E183" s="30"/>
      <c r="F183" s="30"/>
      <c r="G183" s="30"/>
      <c r="H183" s="30"/>
      <c r="I183" s="155"/>
      <c r="J183" s="158"/>
      <c r="K183" s="34"/>
    </row>
    <row r="184" spans="1:11">
      <c r="A184" s="172"/>
      <c r="B184" s="30"/>
      <c r="C184" s="30"/>
      <c r="D184" s="30"/>
      <c r="E184" s="30"/>
      <c r="F184" s="30"/>
      <c r="G184" s="30"/>
      <c r="H184" s="30"/>
      <c r="I184" s="155"/>
      <c r="J184" s="158"/>
      <c r="K184" s="34"/>
    </row>
    <row r="185" spans="1:11">
      <c r="A185" s="172"/>
      <c r="B185" s="30"/>
      <c r="C185" s="30"/>
      <c r="D185" s="30"/>
      <c r="E185" s="30"/>
      <c r="F185" s="30"/>
      <c r="G185" s="30"/>
      <c r="H185" s="30"/>
      <c r="I185" s="155"/>
      <c r="J185" s="114"/>
      <c r="K185" s="34"/>
    </row>
    <row r="186" spans="1:11">
      <c r="A186" s="172"/>
      <c r="B186" s="30"/>
      <c r="C186" s="30"/>
      <c r="D186" s="30"/>
      <c r="E186" s="30"/>
      <c r="F186" s="30"/>
      <c r="G186" s="30"/>
      <c r="H186" s="30"/>
      <c r="I186" s="155"/>
      <c r="J186" s="254"/>
      <c r="K186" s="34"/>
    </row>
    <row r="187" spans="1:11">
      <c r="A187" s="172"/>
      <c r="B187" s="30"/>
      <c r="C187" s="30"/>
      <c r="D187" s="30"/>
      <c r="E187" s="30"/>
      <c r="F187" s="30"/>
      <c r="G187" s="30"/>
      <c r="H187" s="30"/>
      <c r="I187" s="155"/>
      <c r="J187" s="158"/>
      <c r="K187" s="34"/>
    </row>
    <row r="188" spans="1:11">
      <c r="A188" s="172"/>
      <c r="B188" s="30"/>
      <c r="C188" s="30"/>
      <c r="D188" s="30"/>
      <c r="E188" s="30"/>
      <c r="F188" s="30"/>
      <c r="G188" s="30"/>
      <c r="H188" s="30"/>
      <c r="I188" s="155"/>
      <c r="J188" s="158"/>
      <c r="K188" s="34"/>
    </row>
    <row r="189" spans="1:11">
      <c r="A189" s="172"/>
      <c r="B189" s="30"/>
      <c r="C189" s="30"/>
      <c r="D189" s="30"/>
      <c r="E189" s="30"/>
      <c r="F189" s="30"/>
      <c r="G189" s="30"/>
      <c r="H189" s="30"/>
      <c r="I189" s="155"/>
      <c r="J189" s="158"/>
      <c r="K189" s="34"/>
    </row>
    <row r="190" spans="1:11">
      <c r="A190" s="172"/>
      <c r="B190" s="30"/>
      <c r="C190" s="30"/>
      <c r="D190" s="30"/>
      <c r="E190" s="30"/>
      <c r="F190" s="30"/>
      <c r="G190" s="30"/>
      <c r="H190" s="30"/>
      <c r="I190" s="155"/>
      <c r="J190" s="158"/>
      <c r="K190" s="34"/>
    </row>
    <row r="191" spans="1:11">
      <c r="A191" s="172"/>
      <c r="B191" s="30"/>
      <c r="C191" s="30"/>
      <c r="D191" s="30"/>
      <c r="E191" s="30"/>
      <c r="F191" s="30"/>
      <c r="G191" s="30"/>
      <c r="H191" s="30"/>
      <c r="I191" s="155"/>
      <c r="J191" s="158"/>
      <c r="K191" s="34"/>
    </row>
    <row r="192" spans="1:11">
      <c r="A192" s="172"/>
      <c r="B192" s="30"/>
      <c r="C192" s="30"/>
      <c r="D192" s="30"/>
      <c r="E192" s="30"/>
      <c r="F192" s="30"/>
      <c r="G192" s="30"/>
      <c r="H192" s="30"/>
      <c r="I192" s="155"/>
      <c r="J192" s="158"/>
      <c r="K192" s="34"/>
    </row>
    <row r="193" spans="1:11">
      <c r="A193" s="172"/>
      <c r="B193" s="30"/>
      <c r="C193" s="30"/>
      <c r="D193" s="30"/>
      <c r="E193" s="30"/>
      <c r="F193" s="30"/>
      <c r="G193" s="30"/>
      <c r="H193" s="30"/>
      <c r="I193" s="155"/>
      <c r="J193" s="158"/>
      <c r="K193" s="34"/>
    </row>
    <row r="194" spans="1:11">
      <c r="A194" s="172"/>
      <c r="B194" s="30"/>
      <c r="C194" s="30"/>
      <c r="D194" s="30"/>
      <c r="E194" s="30"/>
      <c r="F194" s="30"/>
      <c r="G194" s="30"/>
      <c r="H194" s="30"/>
      <c r="I194" s="155"/>
      <c r="J194" s="114"/>
      <c r="K194" s="34"/>
    </row>
    <row r="195" spans="1:11">
      <c r="A195" s="172"/>
      <c r="B195" s="30"/>
      <c r="C195" s="30"/>
      <c r="D195" s="30"/>
      <c r="E195" s="30"/>
      <c r="F195" s="30"/>
      <c r="G195" s="30"/>
      <c r="H195" s="30"/>
      <c r="I195" s="155"/>
      <c r="J195" s="254"/>
      <c r="K195" s="34"/>
    </row>
    <row r="196" spans="1:11">
      <c r="A196" s="172"/>
      <c r="B196" s="30"/>
      <c r="C196" s="30"/>
      <c r="D196" s="30"/>
      <c r="E196" s="30"/>
      <c r="F196" s="30"/>
      <c r="G196" s="30"/>
      <c r="H196" s="30"/>
      <c r="I196" s="155"/>
      <c r="J196" s="114"/>
      <c r="K196" s="34"/>
    </row>
    <row r="197" spans="1:11">
      <c r="A197" s="172"/>
      <c r="B197" s="30"/>
      <c r="C197" s="30"/>
      <c r="D197" s="30"/>
      <c r="E197" s="30"/>
      <c r="F197" s="30"/>
      <c r="G197" s="30"/>
      <c r="H197" s="30"/>
      <c r="I197" s="155"/>
      <c r="J197" s="254"/>
      <c r="K197" s="34"/>
    </row>
    <row r="198" spans="1:11">
      <c r="A198" s="172"/>
      <c r="B198" s="30"/>
      <c r="C198" s="30"/>
      <c r="D198" s="30"/>
      <c r="E198" s="30"/>
      <c r="F198" s="30"/>
      <c r="G198" s="30"/>
      <c r="H198" s="30"/>
      <c r="I198" s="155"/>
      <c r="J198" s="158"/>
      <c r="K198" s="34"/>
    </row>
    <row r="199" spans="1:11">
      <c r="A199" s="172"/>
      <c r="B199" s="30"/>
      <c r="C199" s="30"/>
      <c r="D199" s="30"/>
      <c r="E199" s="30"/>
      <c r="F199" s="30"/>
      <c r="G199" s="30"/>
      <c r="H199" s="30"/>
      <c r="I199" s="155"/>
      <c r="J199" s="158"/>
      <c r="K199" s="34"/>
    </row>
    <row r="200" spans="1:11">
      <c r="A200" s="172"/>
      <c r="B200" s="30"/>
      <c r="C200" s="30"/>
      <c r="D200" s="30"/>
      <c r="E200" s="30"/>
      <c r="F200" s="30"/>
      <c r="G200" s="30"/>
      <c r="H200" s="30"/>
      <c r="I200" s="155"/>
      <c r="J200" s="158"/>
      <c r="K200" s="34"/>
    </row>
    <row r="201" spans="1:11">
      <c r="A201" s="172"/>
      <c r="B201" s="30"/>
      <c r="C201" s="30"/>
      <c r="D201" s="30"/>
      <c r="E201" s="30"/>
      <c r="F201" s="30"/>
      <c r="G201" s="30"/>
      <c r="H201" s="30"/>
      <c r="I201" s="155"/>
      <c r="J201" s="158"/>
      <c r="K201" s="34"/>
    </row>
    <row r="202" spans="1:11">
      <c r="A202" s="172"/>
      <c r="B202" s="30"/>
      <c r="C202" s="30"/>
      <c r="D202" s="30"/>
      <c r="E202" s="30"/>
      <c r="F202" s="30"/>
      <c r="G202" s="30"/>
      <c r="H202" s="30"/>
      <c r="I202" s="155"/>
      <c r="J202" s="254"/>
      <c r="K202" s="34"/>
    </row>
    <row r="203" spans="1:11" ht="15.75" thickBot="1">
      <c r="A203" s="174"/>
      <c r="B203" s="116"/>
      <c r="C203" s="116"/>
      <c r="D203" s="116"/>
      <c r="E203" s="116"/>
      <c r="F203" s="116"/>
      <c r="G203" s="116"/>
      <c r="H203" s="116"/>
      <c r="I203" s="543"/>
      <c r="J203" s="118"/>
      <c r="K203" s="34"/>
    </row>
    <row r="204" spans="1:11">
      <c r="A204" s="34"/>
      <c r="B204" s="101" t="s">
        <v>2336</v>
      </c>
      <c r="C204" s="101"/>
      <c r="D204" s="101"/>
      <c r="E204" s="101"/>
      <c r="F204" s="101"/>
      <c r="G204" s="101"/>
      <c r="H204" s="101"/>
      <c r="I204" s="101"/>
      <c r="J204" s="101"/>
      <c r="K204" s="34"/>
    </row>
    <row r="205" spans="1:11">
      <c r="A205" s="34"/>
      <c r="B205" s="34"/>
      <c r="C205" s="34"/>
      <c r="D205" s="34"/>
      <c r="E205" s="34"/>
      <c r="F205" s="34"/>
      <c r="G205" s="34"/>
      <c r="H205" s="34"/>
      <c r="I205" s="34"/>
      <c r="J205" s="34"/>
      <c r="K205" s="34"/>
    </row>
    <row r="206" spans="1:11">
      <c r="A206" s="34"/>
      <c r="B206" s="34"/>
      <c r="C206" s="34"/>
      <c r="D206" s="34" t="s">
        <v>2337</v>
      </c>
      <c r="E206" s="34"/>
      <c r="F206" s="34"/>
      <c r="G206" s="34"/>
      <c r="H206" s="34"/>
      <c r="I206" s="34"/>
      <c r="J206" s="34"/>
      <c r="K206" s="34"/>
    </row>
    <row r="207" spans="1:11">
      <c r="K207" s="34"/>
    </row>
    <row r="208" spans="1:11">
      <c r="K208" s="34"/>
    </row>
    <row r="209" spans="11:11">
      <c r="K209" s="34"/>
    </row>
    <row r="210" spans="11:11">
      <c r="K210" s="34"/>
    </row>
    <row r="211" spans="11:11">
      <c r="K211" s="34"/>
    </row>
    <row r="212" spans="11:11">
      <c r="K212" s="34"/>
    </row>
    <row r="213" spans="11:11">
      <c r="K213" s="34"/>
    </row>
    <row r="214" spans="11:11">
      <c r="K214" s="34"/>
    </row>
    <row r="215" spans="11:11">
      <c r="K215" s="34"/>
    </row>
    <row r="216" spans="11:11">
      <c r="K216" s="34"/>
    </row>
    <row r="217" spans="11:11">
      <c r="K217" s="34"/>
    </row>
    <row r="218" spans="11:11">
      <c r="K218" s="34"/>
    </row>
    <row r="219" spans="11:11">
      <c r="K219" s="34"/>
    </row>
    <row r="220" spans="11:11">
      <c r="K220" s="34"/>
    </row>
    <row r="221" spans="11:11">
      <c r="K221" s="34"/>
    </row>
    <row r="222" spans="11:11">
      <c r="K222" s="34"/>
    </row>
    <row r="223" spans="11:11">
      <c r="K223" s="34"/>
    </row>
    <row r="224" spans="11:11">
      <c r="K224" s="34"/>
    </row>
    <row r="225" spans="11:11">
      <c r="K225" s="34"/>
    </row>
    <row r="226" spans="11:11">
      <c r="K226" s="34"/>
    </row>
    <row r="227" spans="11:11">
      <c r="K227" s="34"/>
    </row>
    <row r="228" spans="11:11">
      <c r="K228" s="34"/>
    </row>
  </sheetData>
  <printOptions horizontalCentered="1"/>
  <pageMargins left="0.5" right="0.5" top="0.5" bottom="0.5" header="0.5" footer="0.5"/>
  <pageSetup scale="65" fitToHeight="3" orientation="portrait" r:id="rId1"/>
  <headerFooter alignWithMargins="0"/>
  <rowBreaks count="2" manualBreakCount="2">
    <brk id="69" max="16383" man="1"/>
    <brk id="137" max="16383" man="1"/>
  </rowBreaks>
  <ignoredErrors>
    <ignoredError sqref="J22:J26 J28:J29" unlocked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81"/>
  <sheetViews>
    <sheetView showGridLines="0" defaultGridColor="0" colorId="22" zoomScale="75" zoomScaleNormal="75" workbookViewId="0">
      <selection activeCell="E17" sqref="E17"/>
    </sheetView>
  </sheetViews>
  <sheetFormatPr defaultColWidth="9.77734375" defaultRowHeight="15"/>
  <cols>
    <col min="1" max="1" width="7.77734375" customWidth="1"/>
    <col min="2" max="3" width="20.77734375" customWidth="1"/>
    <col min="4" max="4" width="25.77734375" customWidth="1"/>
    <col min="5" max="5" width="16.77734375" customWidth="1"/>
  </cols>
  <sheetData>
    <row r="1" spans="1:8" ht="15.75" thickBot="1">
      <c r="A1" s="311" t="str">
        <f>'Data Sheet'!A54</f>
        <v>Annual Report of Frontier Telephone of Rochester, Inc.                                                                                           For the period ending December 31, 2015</v>
      </c>
      <c r="B1" s="34"/>
      <c r="C1" s="34"/>
      <c r="D1" s="34"/>
      <c r="E1" s="34"/>
      <c r="F1" s="34"/>
    </row>
    <row r="2" spans="1:8">
      <c r="A2" s="35"/>
      <c r="B2" s="36"/>
      <c r="C2" s="36"/>
      <c r="D2" s="36"/>
      <c r="E2" s="37"/>
      <c r="F2" s="34"/>
    </row>
    <row r="3" spans="1:8" ht="18">
      <c r="A3" s="497" t="s">
        <v>2338</v>
      </c>
      <c r="B3" s="74"/>
      <c r="C3" s="74"/>
      <c r="D3" s="74"/>
      <c r="E3" s="120"/>
      <c r="F3" s="34"/>
    </row>
    <row r="4" spans="1:8" ht="18">
      <c r="A4" s="561"/>
      <c r="B4" s="74"/>
      <c r="C4" s="74"/>
      <c r="D4" s="74"/>
      <c r="E4" s="120"/>
      <c r="F4" s="34"/>
    </row>
    <row r="5" spans="1:8">
      <c r="A5" s="41" t="s">
        <v>2339</v>
      </c>
      <c r="B5" s="34"/>
      <c r="C5" s="34"/>
      <c r="D5" s="34"/>
      <c r="E5" s="42"/>
      <c r="F5" s="34"/>
    </row>
    <row r="6" spans="1:8">
      <c r="A6" s="41" t="s">
        <v>2340</v>
      </c>
      <c r="B6" s="34"/>
      <c r="C6" s="34"/>
      <c r="D6" s="34"/>
      <c r="E6" s="42"/>
      <c r="F6" s="34"/>
    </row>
    <row r="7" spans="1:8">
      <c r="A7" s="41" t="s">
        <v>2341</v>
      </c>
      <c r="B7" s="34"/>
      <c r="C7" s="34"/>
      <c r="D7" s="34"/>
      <c r="E7" s="42"/>
      <c r="F7" s="34"/>
    </row>
    <row r="8" spans="1:8">
      <c r="A8" s="41" t="s">
        <v>2342</v>
      </c>
      <c r="B8" s="34"/>
      <c r="C8" s="34"/>
      <c r="D8" s="34"/>
      <c r="E8" s="42"/>
      <c r="F8" s="34"/>
    </row>
    <row r="9" spans="1:8">
      <c r="A9" s="41" t="s">
        <v>2343</v>
      </c>
      <c r="B9" s="34"/>
      <c r="C9" s="34"/>
      <c r="D9" s="34"/>
      <c r="E9" s="42"/>
      <c r="F9" s="34"/>
    </row>
    <row r="10" spans="1:8">
      <c r="A10" s="41" t="s">
        <v>2344</v>
      </c>
      <c r="B10" s="34"/>
      <c r="C10" s="34"/>
      <c r="D10" s="34"/>
      <c r="E10" s="42"/>
      <c r="F10" s="34"/>
    </row>
    <row r="11" spans="1:8">
      <c r="A11" s="175"/>
      <c r="B11" s="176"/>
      <c r="C11" s="176"/>
      <c r="D11" s="176"/>
      <c r="E11" s="177"/>
      <c r="F11" s="34"/>
    </row>
    <row r="12" spans="1:8">
      <c r="A12" s="60" t="s">
        <v>489</v>
      </c>
      <c r="B12" s="34"/>
      <c r="C12" s="63" t="s">
        <v>1642</v>
      </c>
      <c r="D12" s="34"/>
      <c r="E12" s="61" t="s">
        <v>730</v>
      </c>
      <c r="F12" s="34"/>
    </row>
    <row r="13" spans="1:8">
      <c r="A13" s="60" t="s">
        <v>501</v>
      </c>
      <c r="B13" s="34"/>
      <c r="C13" s="63" t="s">
        <v>226</v>
      </c>
      <c r="D13" s="34"/>
      <c r="E13" s="61" t="s">
        <v>227</v>
      </c>
      <c r="F13" s="34"/>
    </row>
    <row r="14" spans="1:8">
      <c r="A14" s="184"/>
      <c r="B14" s="139"/>
      <c r="C14" s="139"/>
      <c r="D14" s="139"/>
      <c r="E14" s="854"/>
      <c r="F14" s="34"/>
    </row>
    <row r="15" spans="1:8">
      <c r="A15" s="60" t="s">
        <v>231</v>
      </c>
      <c r="B15" s="30" t="s">
        <v>2345</v>
      </c>
      <c r="C15" s="30"/>
      <c r="D15" s="30"/>
      <c r="E15" s="568">
        <v>0</v>
      </c>
      <c r="F15" s="34"/>
      <c r="H15" s="1040"/>
    </row>
    <row r="16" spans="1:8">
      <c r="A16" s="60" t="s">
        <v>463</v>
      </c>
      <c r="B16" s="30" t="s">
        <v>2346</v>
      </c>
      <c r="C16" s="30"/>
      <c r="D16" s="30"/>
      <c r="E16" s="568">
        <v>236.42</v>
      </c>
      <c r="F16" s="34"/>
      <c r="H16" s="1042"/>
    </row>
    <row r="17" spans="1:8">
      <c r="A17" s="60" t="s">
        <v>471</v>
      </c>
      <c r="B17" s="30" t="s">
        <v>499</v>
      </c>
      <c r="C17" s="30"/>
      <c r="D17" s="30"/>
      <c r="E17" s="568">
        <v>0</v>
      </c>
      <c r="F17" s="34"/>
      <c r="H17" s="1040"/>
    </row>
    <row r="18" spans="1:8">
      <c r="A18" s="60" t="s">
        <v>530</v>
      </c>
      <c r="B18" s="30"/>
      <c r="C18" s="30"/>
      <c r="D18" s="30"/>
      <c r="E18" s="569"/>
      <c r="F18" s="34"/>
      <c r="H18" s="1040"/>
    </row>
    <row r="19" spans="1:8">
      <c r="A19" s="60" t="s">
        <v>532</v>
      </c>
      <c r="B19" s="30"/>
      <c r="C19" s="30"/>
      <c r="D19" s="30"/>
      <c r="E19" s="569"/>
      <c r="F19" s="34"/>
    </row>
    <row r="20" spans="1:8">
      <c r="A20" s="60" t="s">
        <v>242</v>
      </c>
      <c r="B20" s="30"/>
      <c r="C20" s="30"/>
      <c r="D20" s="30"/>
      <c r="E20" s="569"/>
      <c r="F20" s="34"/>
    </row>
    <row r="21" spans="1:8">
      <c r="A21" s="60" t="s">
        <v>245</v>
      </c>
      <c r="B21" s="30"/>
      <c r="C21" s="30"/>
      <c r="D21" s="30"/>
      <c r="E21" s="569"/>
      <c r="F21" s="34"/>
    </row>
    <row r="22" spans="1:8">
      <c r="A22" s="60" t="s">
        <v>248</v>
      </c>
      <c r="B22" s="30"/>
      <c r="C22" s="30"/>
      <c r="D22" s="30"/>
      <c r="E22" s="569"/>
      <c r="F22" s="34"/>
    </row>
    <row r="23" spans="1:8">
      <c r="A23" s="60" t="s">
        <v>252</v>
      </c>
      <c r="B23" s="30"/>
      <c r="C23" s="30"/>
      <c r="D23" s="30"/>
      <c r="E23" s="569"/>
      <c r="F23" s="34"/>
    </row>
    <row r="24" spans="1:8">
      <c r="A24" s="60" t="s">
        <v>538</v>
      </c>
      <c r="B24" s="30"/>
      <c r="C24" s="30"/>
      <c r="D24" s="30"/>
      <c r="E24" s="569"/>
      <c r="F24" s="34"/>
    </row>
    <row r="25" spans="1:8">
      <c r="A25" s="60" t="s">
        <v>540</v>
      </c>
      <c r="B25" s="30"/>
      <c r="C25" s="30"/>
      <c r="D25" s="30"/>
      <c r="E25" s="569"/>
      <c r="F25" s="34"/>
    </row>
    <row r="26" spans="1:8">
      <c r="A26" s="60" t="s">
        <v>542</v>
      </c>
      <c r="B26" s="30"/>
      <c r="C26" s="30"/>
      <c r="D26" s="30"/>
      <c r="E26" s="569"/>
      <c r="F26" s="34"/>
    </row>
    <row r="27" spans="1:8">
      <c r="A27" s="60" t="s">
        <v>544</v>
      </c>
      <c r="B27" s="30"/>
      <c r="C27" s="30"/>
      <c r="D27" s="30"/>
      <c r="E27" s="569"/>
      <c r="F27" s="34"/>
    </row>
    <row r="28" spans="1:8">
      <c r="A28" s="60" t="s">
        <v>546</v>
      </c>
      <c r="B28" s="30"/>
      <c r="C28" s="30"/>
      <c r="D28" s="30"/>
      <c r="E28" s="569"/>
      <c r="F28" s="34"/>
    </row>
    <row r="29" spans="1:8">
      <c r="A29" s="60" t="s">
        <v>547</v>
      </c>
      <c r="B29" s="30"/>
      <c r="C29" s="30"/>
      <c r="D29" s="30"/>
      <c r="E29" s="569"/>
      <c r="F29" s="34"/>
    </row>
    <row r="30" spans="1:8">
      <c r="A30" s="60" t="s">
        <v>548</v>
      </c>
      <c r="B30" s="30"/>
      <c r="C30" s="30"/>
      <c r="D30" s="30"/>
      <c r="E30" s="569"/>
      <c r="F30" s="34"/>
    </row>
    <row r="31" spans="1:8">
      <c r="A31" s="60" t="s">
        <v>549</v>
      </c>
      <c r="B31" s="30"/>
      <c r="C31" s="30"/>
      <c r="D31" s="30"/>
      <c r="E31" s="569"/>
      <c r="F31" s="34"/>
    </row>
    <row r="32" spans="1:8">
      <c r="A32" s="60" t="s">
        <v>550</v>
      </c>
      <c r="B32" s="30"/>
      <c r="C32" s="30"/>
      <c r="D32" s="30"/>
      <c r="E32" s="569"/>
      <c r="F32" s="34"/>
    </row>
    <row r="33" spans="1:6">
      <c r="A33" s="60" t="s">
        <v>551</v>
      </c>
      <c r="B33" s="30"/>
      <c r="C33" s="30"/>
      <c r="D33" s="30"/>
      <c r="E33" s="569"/>
      <c r="F33" s="34"/>
    </row>
    <row r="34" spans="1:6">
      <c r="A34" s="60" t="s">
        <v>552</v>
      </c>
      <c r="B34" s="30"/>
      <c r="C34" s="30"/>
      <c r="D34" s="30"/>
      <c r="E34" s="569"/>
      <c r="F34" s="34"/>
    </row>
    <row r="35" spans="1:6">
      <c r="A35" s="60" t="s">
        <v>553</v>
      </c>
      <c r="B35" s="30"/>
      <c r="C35" s="30"/>
      <c r="D35" s="30"/>
      <c r="E35" s="569"/>
      <c r="F35" s="34"/>
    </row>
    <row r="36" spans="1:6">
      <c r="A36" s="60" t="s">
        <v>554</v>
      </c>
      <c r="B36" s="30"/>
      <c r="C36" s="30"/>
      <c r="D36" s="30"/>
      <c r="E36" s="569"/>
      <c r="F36" s="34"/>
    </row>
    <row r="37" spans="1:6">
      <c r="A37" s="60" t="s">
        <v>555</v>
      </c>
      <c r="B37" s="30"/>
      <c r="C37" s="30"/>
      <c r="D37" s="30"/>
      <c r="E37" s="569"/>
      <c r="F37" s="34"/>
    </row>
    <row r="38" spans="1:6">
      <c r="A38" s="60" t="s">
        <v>556</v>
      </c>
      <c r="B38" s="30"/>
      <c r="C38" s="30"/>
      <c r="D38" s="30"/>
      <c r="E38" s="569"/>
      <c r="F38" s="34"/>
    </row>
    <row r="39" spans="1:6">
      <c r="A39" s="60" t="s">
        <v>557</v>
      </c>
      <c r="B39" s="30"/>
      <c r="C39" s="30"/>
      <c r="D39" s="30"/>
      <c r="E39" s="569"/>
      <c r="F39" s="34"/>
    </row>
    <row r="40" spans="1:6">
      <c r="A40" s="60" t="s">
        <v>696</v>
      </c>
      <c r="B40" s="30"/>
      <c r="C40" s="30"/>
      <c r="D40" s="30"/>
      <c r="E40" s="569"/>
      <c r="F40" s="34"/>
    </row>
    <row r="41" spans="1:6">
      <c r="A41" s="60" t="s">
        <v>698</v>
      </c>
      <c r="B41" s="30"/>
      <c r="C41" s="30"/>
      <c r="D41" s="30"/>
      <c r="E41" s="569"/>
      <c r="F41" s="34"/>
    </row>
    <row r="42" spans="1:6">
      <c r="A42" s="60" t="s">
        <v>700</v>
      </c>
      <c r="B42" s="30"/>
      <c r="C42" s="30"/>
      <c r="D42" s="30"/>
      <c r="E42" s="569"/>
      <c r="F42" s="34"/>
    </row>
    <row r="43" spans="1:6">
      <c r="A43" s="60" t="s">
        <v>292</v>
      </c>
      <c r="B43" s="30"/>
      <c r="C43" s="30"/>
      <c r="D43" s="30"/>
      <c r="E43" s="569"/>
      <c r="F43" s="34"/>
    </row>
    <row r="44" spans="1:6">
      <c r="A44" s="60" t="s">
        <v>883</v>
      </c>
      <c r="B44" s="30"/>
      <c r="C44" s="30"/>
      <c r="D44" s="30"/>
      <c r="E44" s="569"/>
      <c r="F44" s="34"/>
    </row>
    <row r="45" spans="1:6">
      <c r="A45" s="60" t="s">
        <v>886</v>
      </c>
      <c r="B45" s="30"/>
      <c r="C45" s="30"/>
      <c r="D45" s="30"/>
      <c r="E45" s="569"/>
      <c r="F45" s="34"/>
    </row>
    <row r="46" spans="1:6">
      <c r="A46" s="60" t="s">
        <v>889</v>
      </c>
      <c r="B46" s="30"/>
      <c r="C46" s="30"/>
      <c r="D46" s="30"/>
      <c r="E46" s="569"/>
      <c r="F46" s="34"/>
    </row>
    <row r="47" spans="1:6">
      <c r="A47" s="60" t="s">
        <v>893</v>
      </c>
      <c r="B47" s="30"/>
      <c r="C47" s="30"/>
      <c r="D47" s="30"/>
      <c r="E47" s="569"/>
      <c r="F47" s="34"/>
    </row>
    <row r="48" spans="1:6">
      <c r="A48" s="60" t="s">
        <v>896</v>
      </c>
      <c r="B48" s="30"/>
      <c r="C48" s="30"/>
      <c r="D48" s="30"/>
      <c r="E48" s="569"/>
      <c r="F48" s="34"/>
    </row>
    <row r="49" spans="1:6">
      <c r="A49" s="60" t="s">
        <v>899</v>
      </c>
      <c r="B49" s="30"/>
      <c r="C49" s="30"/>
      <c r="D49" s="30"/>
      <c r="E49" s="569"/>
      <c r="F49" s="34"/>
    </row>
    <row r="50" spans="1:6">
      <c r="A50" s="60" t="s">
        <v>831</v>
      </c>
      <c r="B50" s="30"/>
      <c r="C50" s="30"/>
      <c r="D50" s="30"/>
      <c r="E50" s="569"/>
      <c r="F50" s="34"/>
    </row>
    <row r="51" spans="1:6">
      <c r="A51" s="60" t="s">
        <v>836</v>
      </c>
      <c r="B51" s="30"/>
      <c r="C51" s="30"/>
      <c r="D51" s="30"/>
      <c r="E51" s="569"/>
      <c r="F51" s="34"/>
    </row>
    <row r="52" spans="1:6">
      <c r="A52" s="60" t="s">
        <v>841</v>
      </c>
      <c r="B52" s="30"/>
      <c r="C52" s="30"/>
      <c r="D52" s="30"/>
      <c r="E52" s="569"/>
      <c r="F52" s="34"/>
    </row>
    <row r="53" spans="1:6">
      <c r="A53" s="60" t="s">
        <v>310</v>
      </c>
      <c r="B53" s="30"/>
      <c r="C53" s="30"/>
      <c r="D53" s="30"/>
      <c r="E53" s="569"/>
      <c r="F53" s="34"/>
    </row>
    <row r="54" spans="1:6">
      <c r="A54" s="60" t="s">
        <v>311</v>
      </c>
      <c r="B54" s="30"/>
      <c r="C54" s="30"/>
      <c r="D54" s="30"/>
      <c r="E54" s="569"/>
      <c r="F54" s="34"/>
    </row>
    <row r="55" spans="1:6">
      <c r="A55" s="60" t="s">
        <v>912</v>
      </c>
      <c r="B55" s="30"/>
      <c r="C55" s="30"/>
      <c r="D55" s="30"/>
      <c r="E55" s="569"/>
      <c r="F55" s="34"/>
    </row>
    <row r="56" spans="1:6">
      <c r="A56" s="60" t="s">
        <v>915</v>
      </c>
      <c r="B56" s="30"/>
      <c r="C56" s="30"/>
      <c r="D56" s="30"/>
      <c r="E56" s="569"/>
      <c r="F56" s="34"/>
    </row>
    <row r="57" spans="1:6">
      <c r="A57" s="60" t="s">
        <v>917</v>
      </c>
      <c r="B57" s="30"/>
      <c r="C57" s="30"/>
      <c r="D57" s="30"/>
      <c r="E57" s="569"/>
      <c r="F57" s="34"/>
    </row>
    <row r="58" spans="1:6">
      <c r="A58" s="60" t="s">
        <v>920</v>
      </c>
      <c r="B58" s="30" t="s">
        <v>1817</v>
      </c>
      <c r="C58" s="30"/>
      <c r="D58" s="30"/>
      <c r="E58" s="569"/>
      <c r="F58" s="34"/>
    </row>
    <row r="59" spans="1:6">
      <c r="A59" s="66"/>
      <c r="B59" s="30"/>
      <c r="C59" s="30"/>
      <c r="D59" s="30"/>
      <c r="E59" s="1194"/>
      <c r="F59" s="34"/>
    </row>
    <row r="60" spans="1:6" ht="15.75" thickBot="1">
      <c r="A60" s="257" t="s">
        <v>923</v>
      </c>
      <c r="B60" s="182" t="s">
        <v>500</v>
      </c>
      <c r="C60" s="70"/>
      <c r="D60" s="70"/>
      <c r="E60" s="855">
        <f>SUM(E14:E59)</f>
        <v>236.42</v>
      </c>
      <c r="F60" s="34"/>
    </row>
    <row r="61" spans="1:6" ht="15.75">
      <c r="A61" s="786" t="s">
        <v>623</v>
      </c>
      <c r="B61" s="34"/>
      <c r="C61" s="856"/>
      <c r="D61" s="828"/>
      <c r="E61" s="828"/>
      <c r="F61" s="34"/>
    </row>
    <row r="62" spans="1:6" ht="15.75">
      <c r="A62" s="101">
        <v>74</v>
      </c>
      <c r="B62" s="101"/>
      <c r="C62" s="395"/>
      <c r="D62" s="101"/>
      <c r="E62" s="101"/>
      <c r="F62" s="34"/>
    </row>
    <row r="63" spans="1:6">
      <c r="A63" s="34"/>
    </row>
    <row r="64" spans="1:6">
      <c r="A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row r="79" spans="1:1">
      <c r="A79" s="34"/>
    </row>
    <row r="80" spans="1:1">
      <c r="A80" s="34"/>
    </row>
    <row r="81" spans="1:1">
      <c r="A81" s="34"/>
    </row>
  </sheetData>
  <printOptions horizontalCentered="1"/>
  <pageMargins left="0.5" right="0.5" top="0.5" bottom="0.5" header="0.5" footer="0.5"/>
  <pageSetup scale="7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8"/>
  <sheetViews>
    <sheetView showGridLines="0" defaultGridColor="0" colorId="22" zoomScale="75" zoomScaleNormal="75" workbookViewId="0">
      <selection activeCell="E38" sqref="E38"/>
    </sheetView>
  </sheetViews>
  <sheetFormatPr defaultColWidth="9.77734375" defaultRowHeight="15"/>
  <cols>
    <col min="1" max="1" width="7.77734375" customWidth="1"/>
    <col min="2" max="2" width="1.77734375" customWidth="1"/>
    <col min="3" max="3" width="50.77734375" customWidth="1"/>
    <col min="4" max="4" width="21.77734375" customWidth="1"/>
    <col min="5" max="5" width="24" customWidth="1"/>
  </cols>
  <sheetData>
    <row r="1" spans="1:6" ht="15.75" thickBot="1">
      <c r="A1" s="1475" t="str">
        <f>'Data Sheet'!A52</f>
        <v>Annual Report of Frontier Telephone of Rochester, Inc.                                                                                  For the period ending December 31, 2015</v>
      </c>
      <c r="B1" s="34"/>
      <c r="C1" s="34"/>
      <c r="D1" s="34"/>
      <c r="E1" s="34"/>
      <c r="F1" s="34"/>
    </row>
    <row r="2" spans="1:6">
      <c r="A2" s="35"/>
      <c r="B2" s="36"/>
      <c r="C2" s="36"/>
      <c r="D2" s="36"/>
      <c r="E2" s="37"/>
      <c r="F2" s="34"/>
    </row>
    <row r="3" spans="1:6">
      <c r="A3" s="41"/>
      <c r="B3" s="34"/>
      <c r="C3" s="34"/>
      <c r="D3" s="34"/>
      <c r="E3" s="42"/>
      <c r="F3" s="34"/>
    </row>
    <row r="4" spans="1:6" ht="18">
      <c r="A4" s="497" t="s">
        <v>2347</v>
      </c>
      <c r="B4" s="134"/>
      <c r="C4" s="134"/>
      <c r="D4" s="134"/>
      <c r="E4" s="290"/>
      <c r="F4" s="34"/>
    </row>
    <row r="5" spans="1:6" ht="18">
      <c r="A5" s="41"/>
      <c r="B5" s="34"/>
      <c r="C5" s="770"/>
      <c r="D5" s="34"/>
      <c r="E5" s="42"/>
      <c r="F5" s="34"/>
    </row>
    <row r="6" spans="1:6" ht="18">
      <c r="A6" s="132" t="s">
        <v>2348</v>
      </c>
      <c r="B6" s="34"/>
      <c r="C6" s="34"/>
      <c r="D6" s="34"/>
      <c r="E6" s="42"/>
      <c r="F6" s="34"/>
    </row>
    <row r="7" spans="1:6" ht="18">
      <c r="A7" s="132" t="s">
        <v>2349</v>
      </c>
      <c r="B7" s="34"/>
      <c r="C7" s="34"/>
      <c r="D7" s="34"/>
      <c r="E7" s="120"/>
      <c r="F7" s="34"/>
    </row>
    <row r="8" spans="1:6" ht="18">
      <c r="A8" s="132" t="s">
        <v>2350</v>
      </c>
      <c r="B8" s="34"/>
      <c r="C8" s="34"/>
      <c r="D8" s="34"/>
      <c r="E8" s="42"/>
      <c r="F8" s="34"/>
    </row>
    <row r="9" spans="1:6" ht="18">
      <c r="A9" s="132" t="s">
        <v>2351</v>
      </c>
      <c r="B9" s="34"/>
      <c r="C9" s="34"/>
      <c r="D9" s="34"/>
      <c r="E9" s="42"/>
      <c r="F9" s="34"/>
    </row>
    <row r="10" spans="1:6" ht="18">
      <c r="A10" s="132"/>
      <c r="B10" s="34"/>
      <c r="C10" s="34"/>
      <c r="D10" s="34"/>
      <c r="E10" s="42"/>
      <c r="F10" s="34"/>
    </row>
    <row r="11" spans="1:6" ht="18">
      <c r="A11" s="132" t="s">
        <v>2352</v>
      </c>
      <c r="B11" s="34"/>
      <c r="C11" s="34"/>
      <c r="D11" s="34"/>
      <c r="E11" s="42"/>
      <c r="F11" s="34"/>
    </row>
    <row r="12" spans="1:6" ht="18">
      <c r="A12" s="132" t="s">
        <v>2353</v>
      </c>
      <c r="B12" s="34"/>
      <c r="C12" s="34"/>
      <c r="D12" s="34"/>
      <c r="E12" s="42"/>
      <c r="F12" s="34"/>
    </row>
    <row r="13" spans="1:6">
      <c r="A13" s="175"/>
      <c r="B13" s="176"/>
      <c r="C13" s="176"/>
      <c r="D13" s="176"/>
      <c r="E13" s="177"/>
      <c r="F13" s="34"/>
    </row>
    <row r="14" spans="1:6">
      <c r="A14" s="41"/>
      <c r="B14" s="136"/>
      <c r="C14" s="34"/>
      <c r="D14" s="136"/>
      <c r="E14" s="64"/>
      <c r="F14" s="34"/>
    </row>
    <row r="15" spans="1:6">
      <c r="A15" s="65" t="s">
        <v>489</v>
      </c>
      <c r="B15" s="136"/>
      <c r="C15" s="101" t="s">
        <v>1642</v>
      </c>
      <c r="D15" s="74"/>
      <c r="E15" s="61" t="s">
        <v>730</v>
      </c>
      <c r="F15" s="34"/>
    </row>
    <row r="16" spans="1:6">
      <c r="A16" s="65" t="s">
        <v>501</v>
      </c>
      <c r="B16" s="136"/>
      <c r="C16" s="101" t="s">
        <v>226</v>
      </c>
      <c r="D16" s="74"/>
      <c r="E16" s="61" t="s">
        <v>227</v>
      </c>
      <c r="F16" s="34"/>
    </row>
    <row r="17" spans="1:6">
      <c r="A17" s="41"/>
      <c r="B17" s="136"/>
      <c r="C17" s="74"/>
      <c r="D17" s="74"/>
      <c r="E17" s="64"/>
      <c r="F17" s="34"/>
    </row>
    <row r="18" spans="1:6">
      <c r="A18" s="547"/>
      <c r="B18" s="792"/>
      <c r="C18" s="279"/>
      <c r="D18" s="317"/>
      <c r="E18" s="318"/>
      <c r="F18" s="34"/>
    </row>
    <row r="19" spans="1:6" ht="15.75">
      <c r="A19" s="41"/>
      <c r="B19" s="74"/>
      <c r="C19" s="1020" t="s">
        <v>2354</v>
      </c>
      <c r="D19" s="978"/>
      <c r="E19" s="858"/>
      <c r="F19" s="34"/>
    </row>
    <row r="20" spans="1:6">
      <c r="A20" s="65" t="s">
        <v>231</v>
      </c>
      <c r="B20" s="136"/>
      <c r="C20" s="123"/>
      <c r="D20" s="123"/>
      <c r="E20" s="437"/>
      <c r="F20" s="34"/>
    </row>
    <row r="21" spans="1:6">
      <c r="A21" s="65" t="s">
        <v>463</v>
      </c>
      <c r="B21" s="136"/>
      <c r="C21" s="123" t="s">
        <v>360</v>
      </c>
      <c r="D21" s="123"/>
      <c r="E21" s="417"/>
      <c r="F21" s="34"/>
    </row>
    <row r="22" spans="1:6">
      <c r="A22" s="65" t="s">
        <v>471</v>
      </c>
      <c r="B22" s="136"/>
      <c r="C22" s="123"/>
      <c r="D22" s="123"/>
      <c r="E22" s="417"/>
      <c r="F22" s="34"/>
    </row>
    <row r="23" spans="1:6">
      <c r="A23" s="65" t="s">
        <v>530</v>
      </c>
      <c r="B23" s="136"/>
      <c r="C23" s="123"/>
      <c r="D23" s="123"/>
      <c r="E23" s="417"/>
      <c r="F23" s="34"/>
    </row>
    <row r="24" spans="1:6">
      <c r="A24" s="65" t="s">
        <v>532</v>
      </c>
      <c r="B24" s="136"/>
      <c r="C24" s="123"/>
      <c r="D24" s="123"/>
      <c r="E24" s="417"/>
      <c r="F24" s="34"/>
    </row>
    <row r="25" spans="1:6">
      <c r="A25" s="65" t="s">
        <v>242</v>
      </c>
      <c r="B25" s="136"/>
      <c r="C25" s="123"/>
      <c r="D25" s="123"/>
      <c r="E25" s="417"/>
      <c r="F25" s="34"/>
    </row>
    <row r="26" spans="1:6">
      <c r="A26" s="65" t="s">
        <v>245</v>
      </c>
      <c r="B26" s="136"/>
      <c r="C26" s="123"/>
      <c r="D26" s="123"/>
      <c r="E26" s="417"/>
      <c r="F26" s="34"/>
    </row>
    <row r="27" spans="1:6">
      <c r="A27" s="65" t="s">
        <v>248</v>
      </c>
      <c r="B27" s="136"/>
      <c r="C27" s="123"/>
      <c r="D27" s="123"/>
      <c r="E27" s="417"/>
      <c r="F27" s="34"/>
    </row>
    <row r="28" spans="1:6">
      <c r="A28" s="65" t="s">
        <v>252</v>
      </c>
      <c r="B28" s="136"/>
      <c r="C28" s="123"/>
      <c r="D28" s="123"/>
      <c r="E28" s="417"/>
      <c r="F28" s="34"/>
    </row>
    <row r="29" spans="1:6">
      <c r="A29" s="65" t="s">
        <v>538</v>
      </c>
      <c r="B29" s="136"/>
      <c r="C29" s="123"/>
      <c r="D29" s="123"/>
      <c r="E29" s="417"/>
      <c r="F29" s="34"/>
    </row>
    <row r="30" spans="1:6">
      <c r="A30" s="65" t="s">
        <v>540</v>
      </c>
      <c r="B30" s="136"/>
      <c r="C30" s="123"/>
      <c r="D30" s="123"/>
      <c r="E30" s="417"/>
      <c r="F30" s="34"/>
    </row>
    <row r="31" spans="1:6">
      <c r="A31" s="65" t="s">
        <v>542</v>
      </c>
      <c r="B31" s="136"/>
      <c r="C31" s="123"/>
      <c r="D31" s="123"/>
      <c r="E31" s="417"/>
      <c r="F31" s="34"/>
    </row>
    <row r="32" spans="1:6">
      <c r="A32" s="41"/>
      <c r="B32" s="136"/>
      <c r="C32" s="123"/>
      <c r="D32" s="123"/>
      <c r="E32" s="430"/>
      <c r="F32" s="34"/>
    </row>
    <row r="33" spans="1:6" ht="15.75">
      <c r="A33" s="65" t="s">
        <v>544</v>
      </c>
      <c r="B33" s="136"/>
      <c r="C33" s="1020" t="s">
        <v>2355</v>
      </c>
      <c r="D33" s="978"/>
      <c r="E33" s="859">
        <f>SUM(E20:E32)</f>
        <v>0</v>
      </c>
      <c r="F33" s="34"/>
    </row>
    <row r="34" spans="1:6">
      <c r="A34" s="41"/>
      <c r="B34" s="34"/>
      <c r="C34" s="283"/>
      <c r="D34" s="2"/>
      <c r="E34" s="318"/>
      <c r="F34" s="34"/>
    </row>
    <row r="35" spans="1:6" ht="15.75">
      <c r="A35" s="41"/>
      <c r="B35" s="74"/>
      <c r="C35" s="857" t="s">
        <v>2356</v>
      </c>
      <c r="D35" s="129"/>
      <c r="E35" s="1017"/>
      <c r="F35" s="34"/>
    </row>
    <row r="36" spans="1:6">
      <c r="A36" s="41"/>
      <c r="B36" s="74"/>
      <c r="C36" s="444"/>
      <c r="D36" s="129"/>
      <c r="E36" s="860"/>
      <c r="F36" s="34"/>
    </row>
    <row r="37" spans="1:6">
      <c r="A37" s="65">
        <v>14</v>
      </c>
      <c r="B37" s="34"/>
      <c r="C37" s="434" t="s">
        <v>2357</v>
      </c>
      <c r="D37" s="123"/>
      <c r="E37" s="437">
        <v>14247098.199999999</v>
      </c>
      <c r="F37" s="34"/>
    </row>
    <row r="38" spans="1:6">
      <c r="A38" s="65">
        <v>15</v>
      </c>
      <c r="B38" s="34"/>
      <c r="C38" s="434" t="s">
        <v>360</v>
      </c>
      <c r="D38" s="123"/>
      <c r="E38" s="417"/>
      <c r="F38" s="34"/>
    </row>
    <row r="39" spans="1:6">
      <c r="A39" s="65">
        <v>16</v>
      </c>
      <c r="B39" s="34"/>
      <c r="C39" s="434"/>
      <c r="D39" s="123"/>
      <c r="E39" s="417"/>
      <c r="F39" s="34"/>
    </row>
    <row r="40" spans="1:6">
      <c r="A40" s="65">
        <v>17</v>
      </c>
      <c r="B40" s="34"/>
      <c r="C40" s="434"/>
      <c r="D40" s="123"/>
      <c r="E40" s="417"/>
      <c r="F40" s="34"/>
    </row>
    <row r="41" spans="1:6">
      <c r="A41" s="65">
        <v>18</v>
      </c>
      <c r="B41" s="34"/>
      <c r="C41" s="434"/>
      <c r="D41" s="123"/>
      <c r="E41" s="417"/>
      <c r="F41" s="34"/>
    </row>
    <row r="42" spans="1:6">
      <c r="A42" s="65">
        <v>19</v>
      </c>
      <c r="B42" s="34"/>
      <c r="C42" s="434"/>
      <c r="D42" s="123"/>
      <c r="E42" s="417"/>
      <c r="F42" s="34"/>
    </row>
    <row r="43" spans="1:6">
      <c r="A43" s="65">
        <v>20</v>
      </c>
      <c r="B43" s="34"/>
      <c r="C43" s="434"/>
      <c r="D43" s="123"/>
      <c r="E43" s="417"/>
      <c r="F43" s="34"/>
    </row>
    <row r="44" spans="1:6">
      <c r="A44" s="65">
        <v>21</v>
      </c>
      <c r="B44" s="34"/>
      <c r="C44" s="434"/>
      <c r="D44" s="123"/>
      <c r="E44" s="417"/>
      <c r="F44" s="34"/>
    </row>
    <row r="45" spans="1:6">
      <c r="A45" s="65">
        <v>22</v>
      </c>
      <c r="B45" s="34"/>
      <c r="C45" s="434"/>
      <c r="D45" s="123"/>
      <c r="E45" s="417"/>
      <c r="F45" s="34"/>
    </row>
    <row r="46" spans="1:6">
      <c r="A46" s="65">
        <v>23</v>
      </c>
      <c r="B46" s="34"/>
      <c r="C46" s="434"/>
      <c r="D46" s="123"/>
      <c r="E46" s="417"/>
      <c r="F46" s="34"/>
    </row>
    <row r="47" spans="1:6">
      <c r="A47" s="65">
        <v>24</v>
      </c>
      <c r="B47" s="34"/>
      <c r="C47" s="434"/>
      <c r="D47" s="123"/>
      <c r="E47" s="417"/>
      <c r="F47" s="34"/>
    </row>
    <row r="48" spans="1:6">
      <c r="A48" s="65">
        <v>25</v>
      </c>
      <c r="B48" s="34"/>
      <c r="C48" s="434"/>
      <c r="D48" s="123"/>
      <c r="E48" s="417"/>
      <c r="F48" s="34"/>
    </row>
    <row r="49" spans="1:6">
      <c r="A49" s="65">
        <v>26</v>
      </c>
      <c r="B49" s="34"/>
      <c r="C49" s="434"/>
      <c r="D49" s="123"/>
      <c r="E49" s="417"/>
      <c r="F49" s="34"/>
    </row>
    <row r="50" spans="1:6">
      <c r="A50" s="65">
        <v>27</v>
      </c>
      <c r="B50" s="34"/>
      <c r="C50" s="434"/>
      <c r="D50" s="123"/>
      <c r="E50" s="417"/>
      <c r="F50" s="34"/>
    </row>
    <row r="51" spans="1:6">
      <c r="A51" s="65">
        <v>28</v>
      </c>
      <c r="B51" s="34"/>
      <c r="C51" s="434"/>
      <c r="D51" s="123"/>
      <c r="E51" s="417"/>
      <c r="F51" s="34"/>
    </row>
    <row r="52" spans="1:6">
      <c r="A52" s="65">
        <v>29</v>
      </c>
      <c r="B52" s="34"/>
      <c r="C52" s="434"/>
      <c r="D52" s="123"/>
      <c r="E52" s="417"/>
      <c r="F52" s="34"/>
    </row>
    <row r="53" spans="1:6">
      <c r="A53" s="65">
        <v>30</v>
      </c>
      <c r="B53" s="34"/>
      <c r="C53" s="434"/>
      <c r="D53" s="123"/>
      <c r="E53" s="417"/>
      <c r="F53" s="34"/>
    </row>
    <row r="54" spans="1:6">
      <c r="A54" s="65">
        <v>31</v>
      </c>
      <c r="B54" s="34"/>
      <c r="C54" s="434"/>
      <c r="D54" s="123"/>
      <c r="E54" s="417"/>
      <c r="F54" s="34"/>
    </row>
    <row r="55" spans="1:6">
      <c r="A55" s="65">
        <v>32</v>
      </c>
      <c r="B55" s="34"/>
      <c r="C55" s="434"/>
      <c r="D55" s="123"/>
      <c r="E55" s="417"/>
      <c r="F55" s="34"/>
    </row>
    <row r="56" spans="1:6">
      <c r="A56" s="41"/>
      <c r="B56" s="34"/>
      <c r="C56" s="434"/>
      <c r="D56" s="123"/>
      <c r="E56" s="417"/>
      <c r="F56" s="34"/>
    </row>
    <row r="57" spans="1:6">
      <c r="A57" s="41"/>
      <c r="B57" s="136"/>
      <c r="C57" s="123"/>
      <c r="D57" s="123"/>
      <c r="E57" s="430"/>
      <c r="F57" s="34"/>
    </row>
    <row r="58" spans="1:6" ht="16.5" thickBot="1">
      <c r="A58" s="570" t="s">
        <v>893</v>
      </c>
      <c r="B58" s="70"/>
      <c r="C58" s="861" t="s">
        <v>2358</v>
      </c>
      <c r="D58" s="276"/>
      <c r="E58" s="862">
        <f>SUM(E37:E57)</f>
        <v>14247098.199999999</v>
      </c>
      <c r="F58" s="34"/>
    </row>
    <row r="59" spans="1:6">
      <c r="A59" s="130" t="s">
        <v>595</v>
      </c>
      <c r="B59" s="74"/>
      <c r="C59" s="74"/>
      <c r="D59" s="74"/>
      <c r="E59" s="74"/>
      <c r="F59" s="34"/>
    </row>
    <row r="60" spans="1:6">
      <c r="A60" s="101">
        <v>75</v>
      </c>
      <c r="B60" s="74"/>
      <c r="C60" s="74"/>
      <c r="D60" s="74"/>
      <c r="E60" s="74"/>
      <c r="F60" s="34"/>
    </row>
    <row r="61" spans="1:6">
      <c r="A61" s="34"/>
    </row>
    <row r="62" spans="1:6">
      <c r="A62" s="34"/>
    </row>
    <row r="63" spans="1:6">
      <c r="A63" s="34"/>
    </row>
    <row r="64" spans="1:6">
      <c r="A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sheetData>
  <printOptions horizontalCentered="1"/>
  <pageMargins left="0.5" right="0.5" top="0.5" bottom="0.5" header="0.5" footer="0.5"/>
  <pageSetup scale="7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81"/>
  <sheetViews>
    <sheetView showGridLines="0" defaultGridColor="0" colorId="22" zoomScale="75" zoomScaleNormal="75" workbookViewId="0">
      <selection activeCell="E37" sqref="E37"/>
    </sheetView>
  </sheetViews>
  <sheetFormatPr defaultColWidth="9.77734375" defaultRowHeight="15"/>
  <cols>
    <col min="1" max="1" width="1.77734375" customWidth="1"/>
    <col min="2" max="2" width="4.77734375" customWidth="1"/>
    <col min="3" max="3" width="1.77734375" customWidth="1"/>
    <col min="4" max="4" width="40.77734375" customWidth="1"/>
    <col min="5" max="5" width="45.77734375" customWidth="1"/>
    <col min="6" max="6" width="2.77734375" customWidth="1"/>
    <col min="7" max="7" width="18.77734375" customWidth="1"/>
    <col min="8" max="8" width="2.77734375" customWidth="1"/>
  </cols>
  <sheetData>
    <row r="1" spans="1:9" ht="18.95" customHeight="1" thickBot="1">
      <c r="A1" s="1475" t="str">
        <f>'Data Sheet'!A56</f>
        <v>Annual Report of Frontier Telephone of Rochester, Inc.                                                                                                       For the period ending December 31, 2015</v>
      </c>
      <c r="B1" s="688"/>
      <c r="C1" s="688"/>
      <c r="D1" s="688"/>
      <c r="E1" s="688"/>
      <c r="F1" s="688"/>
      <c r="G1" s="34"/>
      <c r="H1" s="34"/>
      <c r="I1" s="34"/>
    </row>
    <row r="2" spans="1:9" ht="18.95" customHeight="1">
      <c r="A2" s="689"/>
      <c r="B2" s="691"/>
      <c r="C2" s="36"/>
      <c r="D2" s="36"/>
      <c r="E2" s="36"/>
      <c r="F2" s="36"/>
      <c r="G2" s="36"/>
      <c r="H2" s="37"/>
      <c r="I2" s="34"/>
    </row>
    <row r="3" spans="1:9" ht="18.95" customHeight="1">
      <c r="A3" s="132"/>
      <c r="B3" s="1" t="s">
        <v>2359</v>
      </c>
      <c r="C3" s="693"/>
      <c r="D3" s="693"/>
      <c r="E3" s="693"/>
      <c r="F3" s="693"/>
      <c r="G3" s="693"/>
      <c r="H3" s="694"/>
      <c r="I3" s="34"/>
    </row>
    <row r="4" spans="1:9" ht="18.95" customHeight="1">
      <c r="A4" s="132"/>
      <c r="B4" s="688"/>
      <c r="C4" s="688"/>
      <c r="D4" s="688"/>
      <c r="E4" s="688"/>
      <c r="F4" s="688"/>
      <c r="G4" s="688"/>
      <c r="H4" s="695"/>
      <c r="I4" s="34"/>
    </row>
    <row r="5" spans="1:9" ht="18.95" customHeight="1">
      <c r="A5" s="132"/>
      <c r="B5" s="688" t="s">
        <v>2360</v>
      </c>
      <c r="C5" s="688"/>
      <c r="D5" s="688"/>
      <c r="E5" s="688"/>
      <c r="F5" s="688"/>
      <c r="G5" s="688"/>
      <c r="H5" s="695"/>
      <c r="I5" s="34"/>
    </row>
    <row r="6" spans="1:9" ht="18.95" customHeight="1">
      <c r="A6" s="132"/>
      <c r="B6" s="688" t="s">
        <v>2361</v>
      </c>
      <c r="C6" s="688"/>
      <c r="D6" s="688"/>
      <c r="E6" s="688"/>
      <c r="F6" s="688"/>
      <c r="G6" s="688"/>
      <c r="H6" s="695"/>
      <c r="I6" s="34"/>
    </row>
    <row r="7" spans="1:9" ht="18.95" customHeight="1">
      <c r="A7" s="132"/>
      <c r="B7" s="688" t="s">
        <v>2362</v>
      </c>
      <c r="C7" s="688"/>
      <c r="D7" s="688"/>
      <c r="E7" s="688"/>
      <c r="F7" s="688"/>
      <c r="G7" s="688"/>
      <c r="H7" s="695"/>
      <c r="I7" s="34"/>
    </row>
    <row r="8" spans="1:9" ht="18.95" customHeight="1">
      <c r="A8" s="132"/>
      <c r="B8" s="688" t="s">
        <v>2363</v>
      </c>
      <c r="C8" s="688"/>
      <c r="D8" s="688"/>
      <c r="E8" s="688"/>
      <c r="F8" s="688"/>
      <c r="G8" s="688"/>
      <c r="H8" s="695"/>
      <c r="I8" s="34"/>
    </row>
    <row r="9" spans="1:9" ht="18.95" customHeight="1">
      <c r="A9" s="803"/>
      <c r="B9" s="751"/>
      <c r="C9" s="763"/>
      <c r="D9" s="751"/>
      <c r="E9" s="697"/>
      <c r="F9" s="751"/>
      <c r="G9" s="751"/>
      <c r="H9" s="708"/>
      <c r="I9" s="34"/>
    </row>
    <row r="10" spans="1:9" ht="18.95" customHeight="1">
      <c r="A10" s="132"/>
      <c r="B10" s="632" t="s">
        <v>489</v>
      </c>
      <c r="C10" s="863"/>
      <c r="D10" s="693" t="s">
        <v>1642</v>
      </c>
      <c r="E10" s="752"/>
      <c r="F10" s="688"/>
      <c r="G10" s="632" t="s">
        <v>730</v>
      </c>
      <c r="H10" s="695"/>
      <c r="I10" s="34"/>
    </row>
    <row r="11" spans="1:9" ht="18.95" customHeight="1">
      <c r="A11" s="132"/>
      <c r="B11" s="632" t="s">
        <v>501</v>
      </c>
      <c r="C11" s="863"/>
      <c r="D11" s="693" t="s">
        <v>226</v>
      </c>
      <c r="E11" s="752"/>
      <c r="F11" s="688"/>
      <c r="G11" s="632" t="s">
        <v>227</v>
      </c>
      <c r="H11" s="695"/>
      <c r="I11" s="34"/>
    </row>
    <row r="12" spans="1:9" ht="18.95" customHeight="1">
      <c r="A12" s="803"/>
      <c r="B12" s="751"/>
      <c r="C12" s="763"/>
      <c r="D12" s="751"/>
      <c r="E12" s="697"/>
      <c r="F12" s="751"/>
      <c r="G12" s="751"/>
      <c r="H12" s="708"/>
      <c r="I12" s="34"/>
    </row>
    <row r="13" spans="1:9" ht="18.95" customHeight="1">
      <c r="A13" s="132"/>
      <c r="B13" s="632" t="s">
        <v>231</v>
      </c>
      <c r="C13" s="863"/>
      <c r="D13" s="1047" t="s">
        <v>2364</v>
      </c>
      <c r="E13" s="642"/>
      <c r="F13" s="761"/>
      <c r="G13" s="645">
        <v>3295081.66</v>
      </c>
      <c r="H13" s="695"/>
      <c r="I13" s="34"/>
    </row>
    <row r="14" spans="1:9" ht="18.95" customHeight="1">
      <c r="A14" s="132"/>
      <c r="B14" s="632" t="s">
        <v>463</v>
      </c>
      <c r="C14" s="863"/>
      <c r="D14" s="30"/>
      <c r="E14" s="642"/>
      <c r="F14" s="761"/>
      <c r="G14" s="651"/>
      <c r="H14" s="695"/>
      <c r="I14" s="34"/>
    </row>
    <row r="15" spans="1:9" ht="18.95" customHeight="1">
      <c r="A15" s="132"/>
      <c r="B15" s="632" t="s">
        <v>471</v>
      </c>
      <c r="C15" s="863"/>
      <c r="D15" s="30"/>
      <c r="E15" s="642"/>
      <c r="F15" s="761"/>
      <c r="G15" s="651"/>
      <c r="H15" s="695"/>
      <c r="I15" s="34"/>
    </row>
    <row r="16" spans="1:9" ht="18.95" customHeight="1">
      <c r="A16" s="132"/>
      <c r="B16" s="632" t="s">
        <v>530</v>
      </c>
      <c r="C16" s="863"/>
      <c r="D16" s="761"/>
      <c r="E16" s="642"/>
      <c r="F16" s="761"/>
      <c r="G16" s="651"/>
      <c r="H16" s="695"/>
      <c r="I16" s="34"/>
    </row>
    <row r="17" spans="1:9" ht="18.95" customHeight="1">
      <c r="A17" s="132"/>
      <c r="B17" s="632" t="s">
        <v>532</v>
      </c>
      <c r="C17" s="863"/>
      <c r="D17" s="761"/>
      <c r="E17" s="642"/>
      <c r="F17" s="761"/>
      <c r="G17" s="651"/>
      <c r="H17" s="695"/>
      <c r="I17" s="34"/>
    </row>
    <row r="18" spans="1:9" ht="18.95" customHeight="1">
      <c r="A18" s="132"/>
      <c r="B18" s="632" t="s">
        <v>242</v>
      </c>
      <c r="C18" s="863"/>
      <c r="D18" s="761"/>
      <c r="E18" s="642"/>
      <c r="F18" s="761"/>
      <c r="G18" s="651"/>
      <c r="H18" s="695"/>
      <c r="I18" s="34"/>
    </row>
    <row r="19" spans="1:9" ht="18.95" customHeight="1">
      <c r="A19" s="132"/>
      <c r="B19" s="632" t="s">
        <v>245</v>
      </c>
      <c r="C19" s="863"/>
      <c r="D19" s="761"/>
      <c r="E19" s="642"/>
      <c r="F19" s="761"/>
      <c r="G19" s="651"/>
      <c r="H19" s="695"/>
      <c r="I19" s="34"/>
    </row>
    <row r="20" spans="1:9" ht="18.95" customHeight="1">
      <c r="A20" s="132"/>
      <c r="B20" s="632" t="s">
        <v>248</v>
      </c>
      <c r="C20" s="863"/>
      <c r="D20" s="761"/>
      <c r="E20" s="642"/>
      <c r="F20" s="761"/>
      <c r="G20" s="651"/>
      <c r="H20" s="695"/>
      <c r="I20" s="34"/>
    </row>
    <row r="21" spans="1:9" ht="18.95" customHeight="1">
      <c r="A21" s="132"/>
      <c r="B21" s="632" t="s">
        <v>252</v>
      </c>
      <c r="C21" s="863"/>
      <c r="D21" s="761"/>
      <c r="E21" s="642"/>
      <c r="F21" s="761"/>
      <c r="G21" s="651"/>
      <c r="H21" s="695"/>
      <c r="I21" s="34"/>
    </row>
    <row r="22" spans="1:9" ht="18.95" customHeight="1">
      <c r="A22" s="132"/>
      <c r="B22" s="632" t="s">
        <v>538</v>
      </c>
      <c r="C22" s="863"/>
      <c r="D22" s="761"/>
      <c r="E22" s="642"/>
      <c r="F22" s="761"/>
      <c r="G22" s="651"/>
      <c r="H22" s="695"/>
      <c r="I22" s="34"/>
    </row>
    <row r="23" spans="1:9" ht="18.95" customHeight="1">
      <c r="A23" s="132"/>
      <c r="B23" s="632" t="s">
        <v>540</v>
      </c>
      <c r="C23" s="863"/>
      <c r="D23" s="761"/>
      <c r="E23" s="642"/>
      <c r="F23" s="761"/>
      <c r="G23" s="651"/>
      <c r="H23" s="695"/>
      <c r="I23" s="34"/>
    </row>
    <row r="24" spans="1:9" ht="18.95" customHeight="1">
      <c r="A24" s="132"/>
      <c r="B24" s="632" t="s">
        <v>542</v>
      </c>
      <c r="C24" s="863"/>
      <c r="D24" s="761"/>
      <c r="E24" s="642"/>
      <c r="F24" s="761"/>
      <c r="G24" s="651"/>
      <c r="H24" s="695"/>
      <c r="I24" s="34"/>
    </row>
    <row r="25" spans="1:9" ht="18.95" customHeight="1">
      <c r="A25" s="132"/>
      <c r="B25" s="632" t="s">
        <v>544</v>
      </c>
      <c r="C25" s="863"/>
      <c r="D25" s="761"/>
      <c r="E25" s="642"/>
      <c r="F25" s="761"/>
      <c r="G25" s="651"/>
      <c r="H25" s="695"/>
      <c r="I25" s="34"/>
    </row>
    <row r="26" spans="1:9" ht="18.95" customHeight="1">
      <c r="A26" s="132"/>
      <c r="B26" s="632" t="s">
        <v>546</v>
      </c>
      <c r="C26" s="863"/>
      <c r="D26" s="761"/>
      <c r="E26" s="642"/>
      <c r="F26" s="761"/>
      <c r="G26" s="651"/>
      <c r="H26" s="695"/>
      <c r="I26" s="34"/>
    </row>
    <row r="27" spans="1:9" ht="18.95" customHeight="1">
      <c r="A27" s="132"/>
      <c r="B27" s="632" t="s">
        <v>547</v>
      </c>
      <c r="C27" s="863"/>
      <c r="D27" s="761"/>
      <c r="E27" s="642"/>
      <c r="F27" s="761"/>
      <c r="G27" s="651"/>
      <c r="H27" s="695"/>
      <c r="I27" s="34"/>
    </row>
    <row r="28" spans="1:9" ht="18.95" customHeight="1">
      <c r="A28" s="132"/>
      <c r="B28" s="632" t="s">
        <v>548</v>
      </c>
      <c r="C28" s="863"/>
      <c r="D28" s="761"/>
      <c r="E28" s="642"/>
      <c r="F28" s="761"/>
      <c r="G28" s="651"/>
      <c r="H28" s="695"/>
      <c r="I28" s="34"/>
    </row>
    <row r="29" spans="1:9" ht="18.95" customHeight="1">
      <c r="A29" s="132"/>
      <c r="B29" s="632" t="s">
        <v>549</v>
      </c>
      <c r="C29" s="863"/>
      <c r="D29" s="761"/>
      <c r="E29" s="642"/>
      <c r="F29" s="761"/>
      <c r="G29" s="651"/>
      <c r="H29" s="695"/>
      <c r="I29" s="34"/>
    </row>
    <row r="30" spans="1:9" ht="18.95" customHeight="1">
      <c r="A30" s="132"/>
      <c r="B30" s="632" t="s">
        <v>550</v>
      </c>
      <c r="C30" s="863"/>
      <c r="D30" s="761"/>
      <c r="E30" s="642"/>
      <c r="F30" s="761"/>
      <c r="G30" s="651"/>
      <c r="H30" s="695"/>
      <c r="I30" s="34"/>
    </row>
    <row r="31" spans="1:9" ht="18.95" customHeight="1">
      <c r="A31" s="132"/>
      <c r="B31" s="632" t="s">
        <v>551</v>
      </c>
      <c r="C31" s="863"/>
      <c r="D31" s="761"/>
      <c r="E31" s="642"/>
      <c r="F31" s="761"/>
      <c r="G31" s="651"/>
      <c r="H31" s="695"/>
      <c r="I31" s="34"/>
    </row>
    <row r="32" spans="1:9" ht="18.95" customHeight="1">
      <c r="A32" s="132"/>
      <c r="B32" s="632" t="s">
        <v>552</v>
      </c>
      <c r="C32" s="863"/>
      <c r="D32" s="761"/>
      <c r="E32" s="642"/>
      <c r="F32" s="761"/>
      <c r="G32" s="651"/>
      <c r="H32" s="695"/>
      <c r="I32" s="34"/>
    </row>
    <row r="33" spans="1:9" ht="18.95" customHeight="1">
      <c r="A33" s="132"/>
      <c r="B33" s="632" t="s">
        <v>553</v>
      </c>
      <c r="C33" s="863"/>
      <c r="D33" s="761"/>
      <c r="E33" s="642"/>
      <c r="F33" s="761"/>
      <c r="G33" s="651"/>
      <c r="H33" s="695"/>
      <c r="I33" s="34"/>
    </row>
    <row r="34" spans="1:9" ht="18.95" customHeight="1">
      <c r="A34" s="132"/>
      <c r="B34" s="632" t="s">
        <v>554</v>
      </c>
      <c r="C34" s="863"/>
      <c r="D34" s="761"/>
      <c r="E34" s="642"/>
      <c r="F34" s="761"/>
      <c r="G34" s="651"/>
      <c r="H34" s="695"/>
      <c r="I34" s="34"/>
    </row>
    <row r="35" spans="1:9" ht="18.95" customHeight="1">
      <c r="A35" s="132"/>
      <c r="B35" s="632" t="s">
        <v>555</v>
      </c>
      <c r="C35" s="863"/>
      <c r="D35" s="761"/>
      <c r="E35" s="642"/>
      <c r="F35" s="761"/>
      <c r="G35" s="651"/>
      <c r="H35" s="695"/>
      <c r="I35" s="34"/>
    </row>
    <row r="36" spans="1:9" ht="18.95" customHeight="1">
      <c r="A36" s="132"/>
      <c r="B36" s="632" t="s">
        <v>556</v>
      </c>
      <c r="C36" s="863"/>
      <c r="D36" s="761"/>
      <c r="E36" s="642"/>
      <c r="F36" s="761"/>
      <c r="G36" s="651"/>
      <c r="H36" s="695"/>
      <c r="I36" s="34"/>
    </row>
    <row r="37" spans="1:9" ht="18.95" customHeight="1">
      <c r="A37" s="132"/>
      <c r="B37" s="632" t="s">
        <v>557</v>
      </c>
      <c r="C37" s="863"/>
      <c r="D37" s="761"/>
      <c r="E37" s="642"/>
      <c r="F37" s="761"/>
      <c r="G37" s="651"/>
      <c r="H37" s="695"/>
      <c r="I37" s="34"/>
    </row>
    <row r="38" spans="1:9" ht="18.95" customHeight="1">
      <c r="A38" s="132"/>
      <c r="B38" s="632" t="s">
        <v>696</v>
      </c>
      <c r="C38" s="863"/>
      <c r="D38" s="761"/>
      <c r="E38" s="642"/>
      <c r="F38" s="761"/>
      <c r="G38" s="651"/>
      <c r="H38" s="695"/>
      <c r="I38" s="34"/>
    </row>
    <row r="39" spans="1:9" ht="18.95" customHeight="1">
      <c r="A39" s="132"/>
      <c r="B39" s="632" t="s">
        <v>698</v>
      </c>
      <c r="C39" s="863"/>
      <c r="D39" s="761"/>
      <c r="E39" s="642"/>
      <c r="F39" s="761"/>
      <c r="G39" s="651"/>
      <c r="H39" s="695"/>
      <c r="I39" s="34"/>
    </row>
    <row r="40" spans="1:9" ht="18.95" customHeight="1">
      <c r="A40" s="132"/>
      <c r="B40" s="632" t="s">
        <v>700</v>
      </c>
      <c r="C40" s="863"/>
      <c r="D40" s="761"/>
      <c r="E40" s="642"/>
      <c r="F40" s="761"/>
      <c r="G40" s="651"/>
      <c r="H40" s="695"/>
      <c r="I40" s="34"/>
    </row>
    <row r="41" spans="1:9" ht="18.95" customHeight="1">
      <c r="A41" s="132"/>
      <c r="B41" s="632" t="s">
        <v>292</v>
      </c>
      <c r="C41" s="863"/>
      <c r="D41" s="761"/>
      <c r="E41" s="642"/>
      <c r="F41" s="761"/>
      <c r="G41" s="651"/>
      <c r="H41" s="695"/>
      <c r="I41" s="34"/>
    </row>
    <row r="42" spans="1:9" ht="18.95" customHeight="1">
      <c r="A42" s="132"/>
      <c r="B42" s="632" t="s">
        <v>883</v>
      </c>
      <c r="C42" s="863"/>
      <c r="D42" s="761"/>
      <c r="E42" s="642"/>
      <c r="F42" s="761"/>
      <c r="G42" s="651"/>
      <c r="H42" s="695"/>
      <c r="I42" s="34"/>
    </row>
    <row r="43" spans="1:9" ht="18.95" customHeight="1">
      <c r="A43" s="132"/>
      <c r="B43" s="632" t="s">
        <v>886</v>
      </c>
      <c r="C43" s="863"/>
      <c r="D43" s="761"/>
      <c r="E43" s="642"/>
      <c r="F43" s="761"/>
      <c r="G43" s="651"/>
      <c r="H43" s="695"/>
      <c r="I43" s="34"/>
    </row>
    <row r="44" spans="1:9" ht="18.95" customHeight="1">
      <c r="A44" s="132"/>
      <c r="B44" s="632" t="s">
        <v>889</v>
      </c>
      <c r="C44" s="863"/>
      <c r="D44" s="761"/>
      <c r="E44" s="642"/>
      <c r="F44" s="761"/>
      <c r="G44" s="651"/>
      <c r="H44" s="695"/>
      <c r="I44" s="34"/>
    </row>
    <row r="45" spans="1:9" ht="18.95" customHeight="1">
      <c r="A45" s="132"/>
      <c r="B45" s="632" t="s">
        <v>893</v>
      </c>
      <c r="C45" s="863"/>
      <c r="D45" s="761"/>
      <c r="E45" s="642"/>
      <c r="F45" s="761"/>
      <c r="G45" s="651"/>
      <c r="H45" s="695"/>
      <c r="I45" s="34"/>
    </row>
    <row r="46" spans="1:9" ht="18.95" customHeight="1">
      <c r="A46" s="132"/>
      <c r="B46" s="632" t="s">
        <v>896</v>
      </c>
      <c r="C46" s="863"/>
      <c r="D46" s="761"/>
      <c r="E46" s="642"/>
      <c r="F46" s="761"/>
      <c r="G46" s="651"/>
      <c r="H46" s="695"/>
      <c r="I46" s="34"/>
    </row>
    <row r="47" spans="1:9" ht="18.95" customHeight="1">
      <c r="A47" s="132"/>
      <c r="B47" s="632" t="s">
        <v>899</v>
      </c>
      <c r="C47" s="863"/>
      <c r="D47" s="761"/>
      <c r="E47" s="642"/>
      <c r="F47" s="761"/>
      <c r="G47" s="651"/>
      <c r="H47" s="695"/>
      <c r="I47" s="34"/>
    </row>
    <row r="48" spans="1:9" ht="18.95" customHeight="1">
      <c r="A48" s="132"/>
      <c r="B48" s="632" t="s">
        <v>831</v>
      </c>
      <c r="C48" s="863"/>
      <c r="D48" s="761"/>
      <c r="E48" s="642"/>
      <c r="F48" s="761"/>
      <c r="G48" s="651"/>
      <c r="H48" s="695"/>
      <c r="I48" s="34"/>
    </row>
    <row r="49" spans="1:9" ht="18.95" customHeight="1">
      <c r="A49" s="132"/>
      <c r="B49" s="632" t="s">
        <v>836</v>
      </c>
      <c r="C49" s="863"/>
      <c r="D49" s="761"/>
      <c r="E49" s="642"/>
      <c r="F49" s="761"/>
      <c r="G49" s="651"/>
      <c r="H49" s="695"/>
      <c r="I49" s="34"/>
    </row>
    <row r="50" spans="1:9" ht="18.95" customHeight="1">
      <c r="A50" s="132"/>
      <c r="B50" s="632" t="s">
        <v>841</v>
      </c>
      <c r="C50" s="863"/>
      <c r="D50" s="761"/>
      <c r="E50" s="642"/>
      <c r="F50" s="761"/>
      <c r="G50" s="651"/>
      <c r="H50" s="695"/>
      <c r="I50" s="34"/>
    </row>
    <row r="51" spans="1:9" ht="18.95" customHeight="1">
      <c r="A51" s="132"/>
      <c r="B51" s="632" t="s">
        <v>310</v>
      </c>
      <c r="C51" s="863"/>
      <c r="D51" s="761"/>
      <c r="E51" s="642"/>
      <c r="F51" s="761"/>
      <c r="G51" s="651"/>
      <c r="H51" s="695"/>
      <c r="I51" s="34"/>
    </row>
    <row r="52" spans="1:9" ht="18.95" customHeight="1">
      <c r="A52" s="132"/>
      <c r="B52" s="632" t="s">
        <v>311</v>
      </c>
      <c r="C52" s="863"/>
      <c r="D52" s="761"/>
      <c r="E52" s="642"/>
      <c r="F52" s="761"/>
      <c r="G52" s="651"/>
      <c r="H52" s="695"/>
      <c r="I52" s="34"/>
    </row>
    <row r="53" spans="1:9" ht="18.95" customHeight="1">
      <c r="A53" s="132"/>
      <c r="B53" s="632" t="s">
        <v>912</v>
      </c>
      <c r="C53" s="863"/>
      <c r="D53" s="761"/>
      <c r="E53" s="642"/>
      <c r="F53" s="761"/>
      <c r="G53" s="651"/>
      <c r="H53" s="695"/>
      <c r="I53" s="34"/>
    </row>
    <row r="54" spans="1:9" ht="18.95" customHeight="1">
      <c r="A54" s="132"/>
      <c r="B54" s="632" t="s">
        <v>915</v>
      </c>
      <c r="C54" s="863"/>
      <c r="D54" s="761"/>
      <c r="E54" s="642"/>
      <c r="F54" s="761"/>
      <c r="G54" s="651"/>
      <c r="H54" s="695"/>
      <c r="I54" s="34"/>
    </row>
    <row r="55" spans="1:9" ht="18.95" customHeight="1">
      <c r="A55" s="132"/>
      <c r="B55" s="632" t="s">
        <v>917</v>
      </c>
      <c r="C55" s="863"/>
      <c r="D55" s="761"/>
      <c r="E55" s="642"/>
      <c r="F55" s="761"/>
      <c r="G55" s="651"/>
      <c r="H55" s="695"/>
      <c r="I55" s="34"/>
    </row>
    <row r="56" spans="1:9" ht="18.95" customHeight="1">
      <c r="A56" s="132"/>
      <c r="B56" s="632" t="s">
        <v>920</v>
      </c>
      <c r="C56" s="863"/>
      <c r="D56" s="761"/>
      <c r="E56" s="642"/>
      <c r="F56" s="761"/>
      <c r="G56" s="651"/>
      <c r="H56" s="695"/>
      <c r="I56" s="34"/>
    </row>
    <row r="57" spans="1:9" ht="18.95" customHeight="1" thickBot="1">
      <c r="A57" s="780"/>
      <c r="B57" s="864" t="s">
        <v>923</v>
      </c>
      <c r="C57" s="865"/>
      <c r="D57" s="767"/>
      <c r="E57" s="815" t="s">
        <v>2365</v>
      </c>
      <c r="F57" s="866"/>
      <c r="G57" s="867">
        <f>SUM(G13:G56)</f>
        <v>3295081.66</v>
      </c>
      <c r="H57" s="868"/>
      <c r="I57" s="34"/>
    </row>
    <row r="58" spans="1:9" ht="18.95" customHeight="1">
      <c r="A58" s="688"/>
      <c r="B58" s="981" t="s">
        <v>623</v>
      </c>
      <c r="C58" s="688"/>
      <c r="D58" s="688"/>
      <c r="E58" s="688"/>
      <c r="F58" s="688"/>
      <c r="G58" s="688"/>
      <c r="H58" s="688"/>
      <c r="I58" s="34"/>
    </row>
    <row r="59" spans="1:9" ht="18.95" customHeight="1">
      <c r="A59" s="101">
        <v>76</v>
      </c>
      <c r="B59" s="101"/>
      <c r="C59" s="101"/>
      <c r="D59" s="101"/>
      <c r="E59" s="101"/>
      <c r="F59" s="101"/>
      <c r="G59" s="101"/>
      <c r="H59" s="101"/>
      <c r="I59" s="34"/>
    </row>
    <row r="60" spans="1:9">
      <c r="A60" s="34"/>
      <c r="B60" s="34"/>
      <c r="C60" s="34"/>
    </row>
    <row r="61" spans="1:9">
      <c r="A61" s="34"/>
      <c r="B61" s="34"/>
      <c r="C61" s="34"/>
    </row>
    <row r="62" spans="1:9">
      <c r="A62" s="34"/>
      <c r="B62" s="34"/>
      <c r="C62" s="34"/>
    </row>
    <row r="63" spans="1:9">
      <c r="A63" s="34"/>
      <c r="B63" s="34"/>
      <c r="C63" s="34"/>
    </row>
    <row r="64" spans="1:9">
      <c r="A64" s="34"/>
      <c r="B64" s="34"/>
      <c r="C64" s="34"/>
    </row>
    <row r="65" spans="1:3">
      <c r="A65" s="34"/>
      <c r="B65" s="34"/>
      <c r="C65" s="34"/>
    </row>
    <row r="66" spans="1:3">
      <c r="A66" s="34"/>
      <c r="B66" s="34"/>
      <c r="C66" s="34"/>
    </row>
    <row r="67" spans="1:3">
      <c r="A67" s="34"/>
      <c r="B67" s="34"/>
      <c r="C67" s="34"/>
    </row>
    <row r="68" spans="1:3">
      <c r="A68" s="34"/>
      <c r="B68" s="34"/>
      <c r="C68" s="34"/>
    </row>
    <row r="69" spans="1:3">
      <c r="A69" s="34"/>
      <c r="B69" s="34"/>
      <c r="C69" s="34"/>
    </row>
    <row r="70" spans="1:3">
      <c r="A70" s="34"/>
      <c r="B70" s="34"/>
      <c r="C70" s="34"/>
    </row>
    <row r="71" spans="1:3">
      <c r="A71" s="34"/>
      <c r="B71" s="34"/>
      <c r="C71" s="34"/>
    </row>
    <row r="72" spans="1:3">
      <c r="A72" s="34"/>
      <c r="B72" s="34"/>
      <c r="C72" s="34"/>
    </row>
    <row r="73" spans="1:3">
      <c r="A73" s="34"/>
      <c r="B73" s="34"/>
      <c r="C73" s="34"/>
    </row>
    <row r="74" spans="1:3">
      <c r="A74" s="34"/>
      <c r="B74" s="34"/>
      <c r="C74" s="34"/>
    </row>
    <row r="75" spans="1:3">
      <c r="A75" s="34"/>
      <c r="B75" s="34"/>
      <c r="C75" s="34"/>
    </row>
    <row r="76" spans="1:3">
      <c r="A76" s="34"/>
      <c r="B76" s="34"/>
      <c r="C76" s="34"/>
    </row>
    <row r="77" spans="1:3">
      <c r="A77" s="34"/>
      <c r="B77" s="34"/>
      <c r="C77" s="34"/>
    </row>
    <row r="78" spans="1:3">
      <c r="A78" s="34"/>
      <c r="B78" s="34"/>
      <c r="C78" s="34"/>
    </row>
    <row r="79" spans="1:3">
      <c r="A79" s="34"/>
      <c r="B79" s="34"/>
      <c r="C79" s="34"/>
    </row>
    <row r="80" spans="1:3">
      <c r="A80" s="34"/>
      <c r="B80" s="34"/>
      <c r="C80" s="34"/>
    </row>
    <row r="81" spans="1:3">
      <c r="A81" s="34"/>
      <c r="B81" s="34"/>
      <c r="C81" s="34"/>
    </row>
  </sheetData>
  <printOptions horizontalCentered="1"/>
  <pageMargins left="0.5" right="0.5" top="0.5" bottom="0.5" header="0.5" footer="0.5"/>
  <pageSetup scale="65"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90"/>
  <sheetViews>
    <sheetView showGridLines="0" defaultGridColor="0" colorId="22" zoomScale="75" zoomScaleNormal="75" workbookViewId="0">
      <selection activeCell="E22" sqref="E22"/>
    </sheetView>
  </sheetViews>
  <sheetFormatPr defaultColWidth="9.77734375" defaultRowHeight="15"/>
  <cols>
    <col min="1" max="1" width="1.77734375" customWidth="1"/>
    <col min="2" max="2" width="5.77734375" customWidth="1"/>
    <col min="3" max="3" width="1.77734375" customWidth="1"/>
    <col min="4" max="4" width="52.77734375" customWidth="1"/>
    <col min="5" max="5" width="1.77734375" customWidth="1"/>
    <col min="6" max="6" width="19.77734375" customWidth="1"/>
    <col min="7" max="7" width="1.77734375" customWidth="1"/>
    <col min="8" max="8" width="13.77734375" customWidth="1"/>
    <col min="9" max="9" width="2.77734375" customWidth="1"/>
    <col min="10" max="10" width="13.77734375" customWidth="1"/>
    <col min="11" max="11" width="1.77734375" customWidth="1"/>
    <col min="12" max="12" width="13.77734375" customWidth="1"/>
    <col min="13" max="13" width="2.77734375" customWidth="1"/>
    <col min="14" max="14" width="13.77734375" customWidth="1"/>
    <col min="15" max="15" width="1.77734375" customWidth="1"/>
  </cols>
  <sheetData>
    <row r="1" spans="1:16" ht="19.899999999999999" customHeight="1" thickBot="1">
      <c r="A1" s="2" t="str">
        <f>'Data Sheet'!A52</f>
        <v>Annual Report of Frontier Telephone of Rochester, Inc.                                                                                  For the period ending December 31, 2015</v>
      </c>
      <c r="B1" s="688"/>
      <c r="C1" s="688"/>
      <c r="D1" s="688"/>
      <c r="E1" s="688"/>
      <c r="F1" s="688"/>
      <c r="G1" s="688"/>
      <c r="H1" s="688"/>
      <c r="I1" s="688"/>
      <c r="J1" s="688"/>
      <c r="K1" s="688"/>
      <c r="L1" s="688"/>
      <c r="M1" s="688"/>
      <c r="N1" s="688"/>
      <c r="O1" s="688"/>
      <c r="P1" s="34"/>
    </row>
    <row r="2" spans="1:16" ht="19.899999999999999" customHeight="1">
      <c r="A2" s="689"/>
      <c r="B2" s="691"/>
      <c r="C2" s="691"/>
      <c r="D2" s="691"/>
      <c r="E2" s="691"/>
      <c r="F2" s="691"/>
      <c r="G2" s="691"/>
      <c r="H2" s="691"/>
      <c r="I2" s="691"/>
      <c r="J2" s="691"/>
      <c r="K2" s="691"/>
      <c r="L2" s="691"/>
      <c r="M2" s="691"/>
      <c r="N2" s="691"/>
      <c r="O2" s="692"/>
      <c r="P2" s="34"/>
    </row>
    <row r="3" spans="1:16" ht="19.899999999999999" customHeight="1">
      <c r="A3" s="132"/>
      <c r="B3" s="688"/>
      <c r="C3" s="688"/>
      <c r="D3" s="688"/>
      <c r="E3" s="688"/>
      <c r="F3" s="688"/>
      <c r="G3" s="688"/>
      <c r="H3" s="688"/>
      <c r="I3" s="688"/>
      <c r="J3" s="688"/>
      <c r="K3" s="688"/>
      <c r="L3" s="688"/>
      <c r="M3" s="688"/>
      <c r="N3" s="688"/>
      <c r="O3" s="695"/>
      <c r="P3" s="34"/>
    </row>
    <row r="4" spans="1:16" ht="19.899999999999999" customHeight="1">
      <c r="A4" s="132"/>
      <c r="B4" s="1" t="s">
        <v>2366</v>
      </c>
      <c r="C4" s="693"/>
      <c r="D4" s="101"/>
      <c r="E4" s="693"/>
      <c r="F4" s="693"/>
      <c r="G4" s="693"/>
      <c r="H4" s="693"/>
      <c r="I4" s="693"/>
      <c r="J4" s="693"/>
      <c r="K4" s="693"/>
      <c r="L4" s="693"/>
      <c r="M4" s="693"/>
      <c r="N4" s="693"/>
      <c r="O4" s="695"/>
      <c r="P4" s="34"/>
    </row>
    <row r="5" spans="1:16" ht="19.899999999999999" customHeight="1">
      <c r="A5" s="132"/>
      <c r="B5" s="693"/>
      <c r="C5" s="693"/>
      <c r="D5" s="101"/>
      <c r="E5" s="693"/>
      <c r="F5" s="693"/>
      <c r="G5" s="693"/>
      <c r="H5" s="693"/>
      <c r="I5" s="693"/>
      <c r="J5" s="693"/>
      <c r="K5" s="693"/>
      <c r="L5" s="693"/>
      <c r="M5" s="693"/>
      <c r="N5" s="693"/>
      <c r="O5" s="695"/>
      <c r="P5" s="34"/>
    </row>
    <row r="6" spans="1:16" ht="19.899999999999999" customHeight="1">
      <c r="A6" s="132"/>
      <c r="B6" s="688"/>
      <c r="C6" s="688"/>
      <c r="D6" s="688"/>
      <c r="E6" s="688"/>
      <c r="F6" s="688"/>
      <c r="G6" s="688"/>
      <c r="H6" s="688"/>
      <c r="I6" s="688"/>
      <c r="J6" s="688"/>
      <c r="K6" s="688"/>
      <c r="L6" s="688"/>
      <c r="M6" s="688"/>
      <c r="N6" s="688"/>
      <c r="O6" s="695"/>
      <c r="P6" s="34"/>
    </row>
    <row r="7" spans="1:16" ht="19.899999999999999" customHeight="1">
      <c r="A7" s="132"/>
      <c r="B7" s="632" t="s">
        <v>336</v>
      </c>
      <c r="C7" s="688"/>
      <c r="D7" s="981" t="s">
        <v>2367</v>
      </c>
      <c r="O7" s="695"/>
      <c r="P7" s="34"/>
    </row>
    <row r="8" spans="1:16" ht="19.899999999999999" customHeight="1">
      <c r="A8" s="132"/>
      <c r="B8" s="688"/>
      <c r="C8" s="688"/>
      <c r="D8" s="981" t="s">
        <v>2368</v>
      </c>
      <c r="O8" s="695"/>
      <c r="P8" s="34"/>
    </row>
    <row r="9" spans="1:16" ht="19.899999999999999" customHeight="1">
      <c r="A9" s="132"/>
      <c r="B9" s="632" t="s">
        <v>350</v>
      </c>
      <c r="C9" s="688"/>
      <c r="D9" s="605" t="s">
        <v>2369</v>
      </c>
      <c r="O9" s="982"/>
      <c r="P9" s="34"/>
    </row>
    <row r="10" spans="1:16" ht="19.899999999999999" customHeight="1">
      <c r="A10" s="772"/>
      <c r="B10" s="750"/>
      <c r="C10" s="750"/>
      <c r="D10" s="983" t="s">
        <v>2370</v>
      </c>
      <c r="E10" s="995"/>
      <c r="F10" s="995"/>
      <c r="G10" s="995"/>
      <c r="H10" s="995"/>
      <c r="I10" s="995"/>
      <c r="J10" s="995"/>
      <c r="K10" s="995"/>
      <c r="L10" s="995"/>
      <c r="M10" s="995"/>
      <c r="N10" s="995"/>
      <c r="O10" s="705"/>
      <c r="P10" s="34"/>
    </row>
    <row r="11" spans="1:16" ht="19.899999999999999" customHeight="1">
      <c r="A11" s="132"/>
      <c r="B11" s="688"/>
      <c r="C11" s="863"/>
      <c r="D11" s="688"/>
      <c r="E11" s="863"/>
      <c r="F11" s="688"/>
      <c r="G11" s="863"/>
      <c r="H11" s="688"/>
      <c r="I11" s="688"/>
      <c r="J11" s="688"/>
      <c r="K11" s="764"/>
      <c r="L11" s="693" t="s">
        <v>2371</v>
      </c>
      <c r="M11" s="693"/>
      <c r="N11" s="693"/>
      <c r="O11" s="694"/>
      <c r="P11" s="34"/>
    </row>
    <row r="12" spans="1:16" ht="19.899999999999999" customHeight="1">
      <c r="A12" s="132"/>
      <c r="B12" s="632" t="s">
        <v>489</v>
      </c>
      <c r="C12" s="863"/>
      <c r="D12" s="688"/>
      <c r="E12" s="863"/>
      <c r="F12" s="688"/>
      <c r="G12" s="863"/>
      <c r="H12" s="688"/>
      <c r="I12" s="688"/>
      <c r="J12" s="688"/>
      <c r="K12" s="764"/>
      <c r="L12" s="693" t="s">
        <v>817</v>
      </c>
      <c r="M12" s="693"/>
      <c r="N12" s="693"/>
      <c r="O12" s="694"/>
      <c r="P12" s="34"/>
    </row>
    <row r="13" spans="1:16" ht="19.899999999999999" customHeight="1">
      <c r="A13" s="132"/>
      <c r="B13" s="632" t="s">
        <v>501</v>
      </c>
      <c r="C13" s="863"/>
      <c r="D13" s="632" t="s">
        <v>1625</v>
      </c>
      <c r="E13" s="863"/>
      <c r="F13" s="632" t="s">
        <v>2372</v>
      </c>
      <c r="G13" s="863"/>
      <c r="H13" s="693" t="s">
        <v>2373</v>
      </c>
      <c r="I13" s="693"/>
      <c r="J13" s="693"/>
      <c r="K13" s="996"/>
      <c r="L13" s="632" t="s">
        <v>1116</v>
      </c>
      <c r="M13" s="63"/>
      <c r="N13" s="632" t="s">
        <v>1118</v>
      </c>
      <c r="O13" s="694"/>
      <c r="P13" s="34"/>
    </row>
    <row r="14" spans="1:16" ht="19.899999999999999" customHeight="1">
      <c r="A14" s="772"/>
      <c r="B14" s="750"/>
      <c r="C14" s="869"/>
      <c r="D14" s="765" t="s">
        <v>226</v>
      </c>
      <c r="E14" s="869"/>
      <c r="F14" s="765" t="s">
        <v>227</v>
      </c>
      <c r="G14" s="869"/>
      <c r="H14" s="755" t="s">
        <v>228</v>
      </c>
      <c r="I14" s="755"/>
      <c r="J14" s="755"/>
      <c r="K14" s="992"/>
      <c r="L14" s="755" t="s">
        <v>515</v>
      </c>
      <c r="M14" s="755"/>
      <c r="N14" s="755"/>
      <c r="O14" s="870"/>
      <c r="P14" s="34"/>
    </row>
    <row r="15" spans="1:16" ht="19.899999999999999" customHeight="1">
      <c r="A15" s="132"/>
      <c r="B15" s="688"/>
      <c r="C15" s="863"/>
      <c r="D15" s="688"/>
      <c r="E15" s="863"/>
      <c r="F15" s="871"/>
      <c r="G15" s="872"/>
      <c r="H15" s="871"/>
      <c r="I15" s="871"/>
      <c r="J15" s="871"/>
      <c r="K15" s="872"/>
      <c r="L15" s="871"/>
      <c r="M15" s="871"/>
      <c r="N15" s="871"/>
      <c r="O15" s="695"/>
      <c r="P15" s="34"/>
    </row>
    <row r="16" spans="1:16" ht="19.899999999999999" customHeight="1">
      <c r="A16" s="132"/>
      <c r="B16" s="632" t="s">
        <v>231</v>
      </c>
      <c r="C16" s="863"/>
      <c r="D16" s="1047" t="s">
        <v>586</v>
      </c>
      <c r="E16" s="847"/>
      <c r="F16" s="645"/>
      <c r="G16" s="873"/>
      <c r="H16" s="645"/>
      <c r="I16" s="645"/>
      <c r="J16" s="645"/>
      <c r="K16" s="873"/>
      <c r="L16" s="645"/>
      <c r="M16" s="645"/>
      <c r="N16" s="645"/>
      <c r="O16" s="695"/>
      <c r="P16" s="34"/>
    </row>
    <row r="17" spans="1:16" ht="19.899999999999999" customHeight="1">
      <c r="A17" s="132"/>
      <c r="B17" s="632" t="s">
        <v>463</v>
      </c>
      <c r="C17" s="863"/>
      <c r="D17" s="761"/>
      <c r="E17" s="847"/>
      <c r="F17" s="651"/>
      <c r="G17" s="874"/>
      <c r="H17" s="651"/>
      <c r="I17" s="651"/>
      <c r="J17" s="651"/>
      <c r="K17" s="874"/>
      <c r="L17" s="651"/>
      <c r="M17" s="651"/>
      <c r="N17" s="651"/>
      <c r="O17" s="695"/>
      <c r="P17" s="34"/>
    </row>
    <row r="18" spans="1:16" ht="19.899999999999999" customHeight="1">
      <c r="A18" s="132"/>
      <c r="B18" s="632" t="s">
        <v>471</v>
      </c>
      <c r="C18" s="863"/>
      <c r="D18" s="761"/>
      <c r="E18" s="847"/>
      <c r="F18" s="651"/>
      <c r="G18" s="874"/>
      <c r="H18" s="651"/>
      <c r="I18" s="651"/>
      <c r="J18" s="651"/>
      <c r="K18" s="874"/>
      <c r="L18" s="651"/>
      <c r="M18" s="651"/>
      <c r="N18" s="651"/>
      <c r="O18" s="695"/>
      <c r="P18" s="34"/>
    </row>
    <row r="19" spans="1:16" ht="19.899999999999999" customHeight="1">
      <c r="A19" s="132"/>
      <c r="B19" s="632" t="s">
        <v>530</v>
      </c>
      <c r="C19" s="863"/>
      <c r="D19" s="761"/>
      <c r="E19" s="847"/>
      <c r="F19" s="651"/>
      <c r="G19" s="874"/>
      <c r="H19" s="651"/>
      <c r="I19" s="651"/>
      <c r="J19" s="651"/>
      <c r="K19" s="874"/>
      <c r="L19" s="651"/>
      <c r="M19" s="651"/>
      <c r="N19" s="651"/>
      <c r="O19" s="695"/>
      <c r="P19" s="34"/>
    </row>
    <row r="20" spans="1:16" ht="19.899999999999999" customHeight="1">
      <c r="A20" s="132"/>
      <c r="B20" s="632" t="s">
        <v>532</v>
      </c>
      <c r="C20" s="863"/>
      <c r="D20" s="761"/>
      <c r="E20" s="847"/>
      <c r="F20" s="651"/>
      <c r="G20" s="874"/>
      <c r="H20" s="651"/>
      <c r="I20" s="651"/>
      <c r="J20" s="651"/>
      <c r="K20" s="874"/>
      <c r="L20" s="651"/>
      <c r="M20" s="651"/>
      <c r="N20" s="651"/>
      <c r="O20" s="695"/>
      <c r="P20" s="34"/>
    </row>
    <row r="21" spans="1:16" ht="19.899999999999999" customHeight="1">
      <c r="A21" s="132"/>
      <c r="B21" s="632" t="s">
        <v>242</v>
      </c>
      <c r="C21" s="863"/>
      <c r="D21" s="761"/>
      <c r="E21" s="847"/>
      <c r="F21" s="651"/>
      <c r="G21" s="874"/>
      <c r="H21" s="651"/>
      <c r="I21" s="651"/>
      <c r="J21" s="651"/>
      <c r="K21" s="874"/>
      <c r="L21" s="651"/>
      <c r="M21" s="651"/>
      <c r="N21" s="651"/>
      <c r="O21" s="695"/>
      <c r="P21" s="34"/>
    </row>
    <row r="22" spans="1:16" ht="19.899999999999999" customHeight="1">
      <c r="A22" s="132"/>
      <c r="B22" s="632" t="s">
        <v>245</v>
      </c>
      <c r="C22" s="863"/>
      <c r="D22" s="761"/>
      <c r="E22" s="847"/>
      <c r="F22" s="651"/>
      <c r="G22" s="874"/>
      <c r="H22" s="651"/>
      <c r="I22" s="651"/>
      <c r="J22" s="651"/>
      <c r="K22" s="874"/>
      <c r="L22" s="651"/>
      <c r="M22" s="651"/>
      <c r="N22" s="651"/>
      <c r="O22" s="695"/>
      <c r="P22" s="34"/>
    </row>
    <row r="23" spans="1:16" ht="19.899999999999999" customHeight="1">
      <c r="A23" s="132"/>
      <c r="B23" s="632" t="s">
        <v>248</v>
      </c>
      <c r="C23" s="863"/>
      <c r="D23" s="761"/>
      <c r="E23" s="847"/>
      <c r="F23" s="651"/>
      <c r="G23" s="874"/>
      <c r="H23" s="651"/>
      <c r="I23" s="651"/>
      <c r="J23" s="651"/>
      <c r="K23" s="874"/>
      <c r="L23" s="651"/>
      <c r="M23" s="651"/>
      <c r="N23" s="651"/>
      <c r="O23" s="695"/>
      <c r="P23" s="34"/>
    </row>
    <row r="24" spans="1:16" ht="19.899999999999999" customHeight="1">
      <c r="A24" s="132"/>
      <c r="B24" s="632" t="s">
        <v>252</v>
      </c>
      <c r="C24" s="863"/>
      <c r="D24" s="761"/>
      <c r="E24" s="847"/>
      <c r="F24" s="651"/>
      <c r="G24" s="874"/>
      <c r="H24" s="651"/>
      <c r="I24" s="651"/>
      <c r="J24" s="651"/>
      <c r="K24" s="874"/>
      <c r="L24" s="651"/>
      <c r="M24" s="651"/>
      <c r="N24" s="651"/>
      <c r="O24" s="695"/>
      <c r="P24" s="34"/>
    </row>
    <row r="25" spans="1:16" ht="19.899999999999999" customHeight="1">
      <c r="A25" s="132"/>
      <c r="B25" s="632" t="s">
        <v>538</v>
      </c>
      <c r="C25" s="863"/>
      <c r="D25" s="761"/>
      <c r="E25" s="847"/>
      <c r="F25" s="651"/>
      <c r="G25" s="874"/>
      <c r="H25" s="651"/>
      <c r="I25" s="651"/>
      <c r="J25" s="651"/>
      <c r="K25" s="874"/>
      <c r="L25" s="651"/>
      <c r="M25" s="651"/>
      <c r="N25" s="651"/>
      <c r="O25" s="695"/>
      <c r="P25" s="34"/>
    </row>
    <row r="26" spans="1:16" ht="19.899999999999999" customHeight="1">
      <c r="A26" s="132"/>
      <c r="B26" s="632" t="s">
        <v>540</v>
      </c>
      <c r="C26" s="863"/>
      <c r="D26" s="761"/>
      <c r="E26" s="847"/>
      <c r="F26" s="651"/>
      <c r="G26" s="874"/>
      <c r="H26" s="651"/>
      <c r="I26" s="651"/>
      <c r="J26" s="651"/>
      <c r="K26" s="874"/>
      <c r="L26" s="651"/>
      <c r="M26" s="651"/>
      <c r="N26" s="651"/>
      <c r="O26" s="695"/>
      <c r="P26" s="34"/>
    </row>
    <row r="27" spans="1:16" ht="19.899999999999999" customHeight="1">
      <c r="A27" s="132"/>
      <c r="B27" s="632" t="s">
        <v>542</v>
      </c>
      <c r="C27" s="863"/>
      <c r="D27" s="761"/>
      <c r="E27" s="847"/>
      <c r="F27" s="651"/>
      <c r="G27" s="874"/>
      <c r="H27" s="651"/>
      <c r="I27" s="651"/>
      <c r="J27" s="651"/>
      <c r="K27" s="874"/>
      <c r="L27" s="651"/>
      <c r="M27" s="651"/>
      <c r="N27" s="651"/>
      <c r="O27" s="695"/>
      <c r="P27" s="34"/>
    </row>
    <row r="28" spans="1:16" ht="19.899999999999999" customHeight="1">
      <c r="A28" s="132"/>
      <c r="B28" s="632" t="s">
        <v>544</v>
      </c>
      <c r="C28" s="863"/>
      <c r="D28" s="761"/>
      <c r="E28" s="847"/>
      <c r="F28" s="651"/>
      <c r="G28" s="874"/>
      <c r="H28" s="651"/>
      <c r="I28" s="651"/>
      <c r="J28" s="651"/>
      <c r="K28" s="874"/>
      <c r="L28" s="651"/>
      <c r="M28" s="651"/>
      <c r="N28" s="651"/>
      <c r="O28" s="695"/>
      <c r="P28" s="34"/>
    </row>
    <row r="29" spans="1:16" ht="19.899999999999999" customHeight="1">
      <c r="A29" s="132"/>
      <c r="B29" s="632" t="s">
        <v>546</v>
      </c>
      <c r="C29" s="863"/>
      <c r="D29" s="761"/>
      <c r="E29" s="847"/>
      <c r="F29" s="651"/>
      <c r="G29" s="874"/>
      <c r="H29" s="651"/>
      <c r="I29" s="651"/>
      <c r="J29" s="651"/>
      <c r="K29" s="874"/>
      <c r="L29" s="651"/>
      <c r="M29" s="651"/>
      <c r="N29" s="651"/>
      <c r="O29" s="695"/>
      <c r="P29" s="34"/>
    </row>
    <row r="30" spans="1:16" ht="19.899999999999999" customHeight="1">
      <c r="A30" s="132"/>
      <c r="B30" s="632" t="s">
        <v>547</v>
      </c>
      <c r="C30" s="863"/>
      <c r="D30" s="761"/>
      <c r="E30" s="847"/>
      <c r="F30" s="651"/>
      <c r="G30" s="874"/>
      <c r="H30" s="651"/>
      <c r="I30" s="651"/>
      <c r="J30" s="651"/>
      <c r="K30" s="874"/>
      <c r="L30" s="651"/>
      <c r="M30" s="651"/>
      <c r="N30" s="651"/>
      <c r="O30" s="695"/>
      <c r="P30" s="34"/>
    </row>
    <row r="31" spans="1:16" ht="19.899999999999999" customHeight="1">
      <c r="A31" s="132"/>
      <c r="B31" s="632" t="s">
        <v>548</v>
      </c>
      <c r="C31" s="863"/>
      <c r="D31" s="761"/>
      <c r="E31" s="847"/>
      <c r="F31" s="651"/>
      <c r="G31" s="874"/>
      <c r="H31" s="651"/>
      <c r="I31" s="651"/>
      <c r="J31" s="651"/>
      <c r="K31" s="874"/>
      <c r="L31" s="651"/>
      <c r="M31" s="651"/>
      <c r="N31" s="651"/>
      <c r="O31" s="695"/>
      <c r="P31" s="34"/>
    </row>
    <row r="32" spans="1:16" ht="19.899999999999999" customHeight="1">
      <c r="A32" s="132"/>
      <c r="B32" s="632" t="s">
        <v>549</v>
      </c>
      <c r="C32" s="863"/>
      <c r="D32" s="761"/>
      <c r="E32" s="847"/>
      <c r="F32" s="651"/>
      <c r="G32" s="874"/>
      <c r="H32" s="651"/>
      <c r="I32" s="651"/>
      <c r="J32" s="651"/>
      <c r="K32" s="874"/>
      <c r="L32" s="651"/>
      <c r="M32" s="651"/>
      <c r="N32" s="651"/>
      <c r="O32" s="695"/>
      <c r="P32" s="34"/>
    </row>
    <row r="33" spans="1:16" ht="19.899999999999999" customHeight="1" thickBot="1">
      <c r="A33" s="780"/>
      <c r="B33" s="864" t="s">
        <v>550</v>
      </c>
      <c r="C33" s="865"/>
      <c r="D33" s="864" t="s">
        <v>2374</v>
      </c>
      <c r="E33" s="875"/>
      <c r="F33" s="867">
        <f>SUM(F16:F32)</f>
        <v>0</v>
      </c>
      <c r="G33" s="876"/>
      <c r="H33" s="867"/>
      <c r="I33" s="867"/>
      <c r="J33" s="867">
        <f>SUM(J16:J32)</f>
        <v>0</v>
      </c>
      <c r="K33" s="876"/>
      <c r="L33" s="867">
        <f>SUM(L16:L32)</f>
        <v>0</v>
      </c>
      <c r="M33" s="867"/>
      <c r="N33" s="867">
        <f>SUM(N16:N32)</f>
        <v>0</v>
      </c>
      <c r="O33" s="868"/>
      <c r="P33" s="34"/>
    </row>
    <row r="34" spans="1:16" ht="19.899999999999999" customHeight="1">
      <c r="A34" s="132"/>
      <c r="B34" s="688"/>
      <c r="C34" s="688"/>
      <c r="D34" s="688"/>
      <c r="E34" s="688"/>
      <c r="F34" s="688"/>
      <c r="G34" s="688"/>
      <c r="H34" s="688"/>
      <c r="I34" s="688"/>
      <c r="J34" s="688"/>
      <c r="K34" s="688"/>
      <c r="L34" s="688"/>
      <c r="M34" s="688"/>
      <c r="N34" s="688"/>
      <c r="O34" s="695"/>
      <c r="P34" s="34"/>
    </row>
    <row r="35" spans="1:16" ht="19.899999999999999" customHeight="1">
      <c r="A35" s="132"/>
      <c r="B35" s="688"/>
      <c r="C35" s="688"/>
      <c r="D35" s="688"/>
      <c r="E35" s="688"/>
      <c r="F35" s="688"/>
      <c r="G35" s="688"/>
      <c r="H35" s="688"/>
      <c r="I35" s="688"/>
      <c r="J35" s="688"/>
      <c r="K35" s="688"/>
      <c r="L35" s="688"/>
      <c r="M35" s="688"/>
      <c r="N35" s="688"/>
      <c r="O35" s="695"/>
      <c r="P35" s="34"/>
    </row>
    <row r="36" spans="1:16" ht="19.899999999999999" customHeight="1">
      <c r="A36" s="132"/>
      <c r="B36" s="688"/>
      <c r="C36" s="688"/>
      <c r="D36" s="688"/>
      <c r="E36" s="688"/>
      <c r="F36" s="688"/>
      <c r="G36" s="688"/>
      <c r="H36" s="688"/>
      <c r="I36" s="688"/>
      <c r="J36" s="688"/>
      <c r="K36" s="688"/>
      <c r="L36" s="688"/>
      <c r="M36" s="688"/>
      <c r="N36" s="688"/>
      <c r="O36" s="695"/>
      <c r="P36" s="34"/>
    </row>
    <row r="37" spans="1:16" ht="19.899999999999999" customHeight="1">
      <c r="A37" s="132"/>
      <c r="B37" s="688"/>
      <c r="C37" s="688"/>
      <c r="D37" s="688"/>
      <c r="E37" s="688"/>
      <c r="F37" s="688"/>
      <c r="G37" s="688"/>
      <c r="H37" s="688"/>
      <c r="I37" s="688"/>
      <c r="J37" s="688"/>
      <c r="K37" s="688"/>
      <c r="L37" s="688"/>
      <c r="M37" s="688"/>
      <c r="N37" s="688"/>
      <c r="O37" s="695"/>
      <c r="P37" s="34"/>
    </row>
    <row r="38" spans="1:16" ht="19.899999999999999" customHeight="1">
      <c r="A38" s="132"/>
      <c r="B38" s="1" t="s">
        <v>2375</v>
      </c>
      <c r="C38" s="693"/>
      <c r="D38" s="101"/>
      <c r="E38" s="693"/>
      <c r="F38" s="693"/>
      <c r="G38" s="693"/>
      <c r="H38" s="693"/>
      <c r="I38" s="693"/>
      <c r="J38" s="693"/>
      <c r="K38" s="693"/>
      <c r="L38" s="693"/>
      <c r="M38" s="693"/>
      <c r="N38" s="693"/>
      <c r="O38" s="695"/>
      <c r="P38" s="34"/>
    </row>
    <row r="39" spans="1:16" ht="19.899999999999999" customHeight="1">
      <c r="A39" s="132"/>
      <c r="B39" s="688"/>
      <c r="C39" s="688"/>
      <c r="D39" s="688"/>
      <c r="E39" s="688"/>
      <c r="F39" s="688"/>
      <c r="G39" s="688"/>
      <c r="H39" s="688"/>
      <c r="I39" s="688"/>
      <c r="J39" s="688"/>
      <c r="K39" s="688"/>
      <c r="L39" s="688"/>
      <c r="M39" s="688"/>
      <c r="N39" s="688"/>
      <c r="O39" s="695"/>
      <c r="P39" s="34"/>
    </row>
    <row r="40" spans="1:16" ht="19.899999999999999" customHeight="1">
      <c r="A40" s="132"/>
      <c r="B40" s="632" t="s">
        <v>336</v>
      </c>
      <c r="C40" s="688"/>
      <c r="D40" s="688" t="s">
        <v>2376</v>
      </c>
      <c r="E40" s="688"/>
      <c r="F40" s="688"/>
      <c r="G40" s="688"/>
      <c r="H40" s="688"/>
      <c r="I40" s="688"/>
      <c r="J40" s="688"/>
      <c r="K40" s="688"/>
      <c r="L40" s="688"/>
      <c r="M40" s="688"/>
      <c r="N40" s="688"/>
      <c r="O40" s="695"/>
      <c r="P40" s="34"/>
    </row>
    <row r="41" spans="1:16" ht="19.899999999999999" customHeight="1">
      <c r="A41" s="132"/>
      <c r="B41" s="632" t="s">
        <v>350</v>
      </c>
      <c r="C41" s="688"/>
      <c r="D41" s="981" t="s">
        <v>2377</v>
      </c>
      <c r="E41" s="693"/>
      <c r="F41" s="693"/>
      <c r="G41" s="693"/>
      <c r="H41" s="693"/>
      <c r="I41" s="693"/>
      <c r="J41" s="693"/>
      <c r="K41" s="693"/>
      <c r="L41" s="693"/>
      <c r="M41" s="693"/>
      <c r="N41" s="693"/>
      <c r="O41" s="695"/>
      <c r="P41" s="34"/>
    </row>
    <row r="42" spans="1:16" ht="19.899999999999999" customHeight="1">
      <c r="A42" s="132"/>
      <c r="B42" s="632" t="s">
        <v>383</v>
      </c>
      <c r="C42" s="688"/>
      <c r="D42" s="981" t="s">
        <v>2378</v>
      </c>
      <c r="E42" s="693"/>
      <c r="F42" s="693"/>
      <c r="G42" s="693"/>
      <c r="H42" s="693"/>
      <c r="I42" s="693"/>
      <c r="J42" s="693"/>
      <c r="K42" s="693"/>
      <c r="L42" s="693"/>
      <c r="M42" s="693"/>
      <c r="N42" s="693"/>
      <c r="O42" s="695"/>
      <c r="P42" s="34"/>
    </row>
    <row r="43" spans="1:16" ht="19.899999999999999" customHeight="1">
      <c r="A43" s="132"/>
      <c r="B43" s="688"/>
      <c r="C43" s="688"/>
      <c r="D43" s="981" t="s">
        <v>2370</v>
      </c>
      <c r="E43" s="693"/>
      <c r="F43" s="693"/>
      <c r="G43" s="693"/>
      <c r="H43" s="693"/>
      <c r="I43" s="693"/>
      <c r="J43" s="693"/>
      <c r="K43" s="693"/>
      <c r="L43" s="693"/>
      <c r="M43" s="693"/>
      <c r="N43" s="693"/>
      <c r="O43" s="695"/>
      <c r="P43" s="34"/>
    </row>
    <row r="44" spans="1:16" ht="19.899999999999999" customHeight="1">
      <c r="A44" s="772"/>
      <c r="B44" s="750"/>
      <c r="C44" s="750"/>
      <c r="D44" s="755"/>
      <c r="E44" s="755"/>
      <c r="F44" s="755"/>
      <c r="G44" s="755"/>
      <c r="H44" s="755"/>
      <c r="I44" s="755"/>
      <c r="J44" s="755"/>
      <c r="K44" s="755"/>
      <c r="L44" s="755"/>
      <c r="M44" s="755"/>
      <c r="N44" s="755"/>
      <c r="O44" s="705"/>
      <c r="P44" s="34"/>
    </row>
    <row r="45" spans="1:16" ht="19.899999999999999" customHeight="1">
      <c r="A45" s="132"/>
      <c r="B45" s="688"/>
      <c r="C45" s="763"/>
      <c r="D45" s="688"/>
      <c r="E45" s="688"/>
      <c r="F45" s="688"/>
      <c r="G45" s="863"/>
      <c r="H45" s="693" t="s">
        <v>1799</v>
      </c>
      <c r="I45" s="693"/>
      <c r="J45" s="693"/>
      <c r="K45" s="863"/>
      <c r="L45" s="693" t="s">
        <v>1444</v>
      </c>
      <c r="M45" s="693"/>
      <c r="N45" s="693"/>
      <c r="O45" s="695"/>
      <c r="P45" s="34"/>
    </row>
    <row r="46" spans="1:16" ht="19.899999999999999" customHeight="1">
      <c r="A46" s="132"/>
      <c r="B46" s="632" t="s">
        <v>489</v>
      </c>
      <c r="C46" s="863"/>
      <c r="D46" s="688"/>
      <c r="E46" s="688"/>
      <c r="F46" s="688"/>
      <c r="G46" s="763"/>
      <c r="H46" s="751"/>
      <c r="I46" s="763"/>
      <c r="J46" s="751"/>
      <c r="K46" s="763"/>
      <c r="L46" s="751"/>
      <c r="M46" s="763"/>
      <c r="N46" s="751"/>
      <c r="O46" s="708"/>
      <c r="P46" s="34"/>
    </row>
    <row r="47" spans="1:16" ht="19.899999999999999" customHeight="1">
      <c r="A47" s="132"/>
      <c r="B47" s="632" t="s">
        <v>501</v>
      </c>
      <c r="C47" s="863"/>
      <c r="D47" s="693" t="s">
        <v>1625</v>
      </c>
      <c r="E47" s="693"/>
      <c r="F47" s="693"/>
      <c r="G47" s="863"/>
      <c r="H47" s="632" t="s">
        <v>1410</v>
      </c>
      <c r="I47" s="863"/>
      <c r="J47" s="632" t="s">
        <v>730</v>
      </c>
      <c r="K47" s="863"/>
      <c r="L47" s="632" t="s">
        <v>1410</v>
      </c>
      <c r="M47" s="863"/>
      <c r="N47" s="632" t="s">
        <v>730</v>
      </c>
      <c r="O47" s="695"/>
      <c r="P47" s="34"/>
    </row>
    <row r="48" spans="1:16" ht="19.899999999999999" customHeight="1">
      <c r="A48" s="772"/>
      <c r="B48" s="750"/>
      <c r="C48" s="869"/>
      <c r="D48" s="755" t="s">
        <v>516</v>
      </c>
      <c r="E48" s="755"/>
      <c r="F48" s="755"/>
      <c r="G48" s="869"/>
      <c r="H48" s="765" t="s">
        <v>517</v>
      </c>
      <c r="I48" s="869"/>
      <c r="J48" s="765" t="s">
        <v>518</v>
      </c>
      <c r="K48" s="869"/>
      <c r="L48" s="765" t="s">
        <v>519</v>
      </c>
      <c r="M48" s="869"/>
      <c r="N48" s="765" t="s">
        <v>520</v>
      </c>
      <c r="O48" s="705"/>
      <c r="P48" s="34"/>
    </row>
    <row r="49" spans="1:16" ht="19.899999999999999" customHeight="1">
      <c r="A49" s="132"/>
      <c r="B49" s="632" t="s">
        <v>551</v>
      </c>
      <c r="C49" s="863"/>
      <c r="D49" s="761"/>
      <c r="E49" s="761"/>
      <c r="F49" s="761"/>
      <c r="G49" s="847"/>
      <c r="H49" s="651"/>
      <c r="I49" s="874"/>
      <c r="J49" s="645">
        <v>0</v>
      </c>
      <c r="K49" s="874"/>
      <c r="L49" s="651"/>
      <c r="M49" s="874"/>
      <c r="N49" s="645">
        <v>0</v>
      </c>
      <c r="O49" s="695"/>
      <c r="P49" s="34"/>
    </row>
    <row r="50" spans="1:16" ht="19.899999999999999" customHeight="1">
      <c r="A50" s="132"/>
      <c r="B50" s="632" t="s">
        <v>552</v>
      </c>
      <c r="C50" s="863"/>
      <c r="D50" s="761"/>
      <c r="E50" s="761"/>
      <c r="F50" s="761"/>
      <c r="G50" s="847"/>
      <c r="H50" s="651"/>
      <c r="I50" s="874"/>
      <c r="J50" s="651"/>
      <c r="K50" s="874"/>
      <c r="L50" s="651"/>
      <c r="M50" s="874"/>
      <c r="N50" s="651"/>
      <c r="O50" s="695"/>
      <c r="P50" s="34"/>
    </row>
    <row r="51" spans="1:16" ht="19.899999999999999" customHeight="1">
      <c r="A51" s="132"/>
      <c r="B51" s="632" t="s">
        <v>553</v>
      </c>
      <c r="C51" s="863"/>
      <c r="D51" s="761"/>
      <c r="E51" s="761"/>
      <c r="F51" s="761"/>
      <c r="G51" s="847"/>
      <c r="H51" s="651"/>
      <c r="I51" s="874"/>
      <c r="J51" s="651"/>
      <c r="K51" s="874"/>
      <c r="L51" s="651"/>
      <c r="M51" s="874"/>
      <c r="N51" s="651"/>
      <c r="O51" s="695"/>
      <c r="P51" s="34"/>
    </row>
    <row r="52" spans="1:16" ht="19.899999999999999" customHeight="1">
      <c r="A52" s="132"/>
      <c r="B52" s="632" t="s">
        <v>554</v>
      </c>
      <c r="C52" s="863"/>
      <c r="D52" s="761"/>
      <c r="E52" s="761"/>
      <c r="F52" s="761"/>
      <c r="G52" s="847"/>
      <c r="H52" s="651"/>
      <c r="I52" s="874"/>
      <c r="J52" s="651"/>
      <c r="K52" s="874"/>
      <c r="L52" s="651"/>
      <c r="M52" s="874"/>
      <c r="N52" s="651"/>
      <c r="O52" s="695"/>
      <c r="P52" s="34"/>
    </row>
    <row r="53" spans="1:16" ht="19.899999999999999" customHeight="1">
      <c r="A53" s="132"/>
      <c r="B53" s="632" t="s">
        <v>555</v>
      </c>
      <c r="C53" s="863"/>
      <c r="D53" s="761"/>
      <c r="E53" s="761"/>
      <c r="F53" s="761"/>
      <c r="G53" s="847"/>
      <c r="H53" s="651"/>
      <c r="I53" s="874"/>
      <c r="J53" s="651"/>
      <c r="K53" s="874"/>
      <c r="L53" s="651"/>
      <c r="M53" s="874"/>
      <c r="N53" s="651"/>
      <c r="O53" s="695"/>
      <c r="P53" s="34"/>
    </row>
    <row r="54" spans="1:16" ht="19.899999999999999" customHeight="1">
      <c r="A54" s="132"/>
      <c r="B54" s="632" t="s">
        <v>556</v>
      </c>
      <c r="C54" s="863"/>
      <c r="D54" s="761"/>
      <c r="E54" s="761"/>
      <c r="F54" s="761"/>
      <c r="G54" s="847"/>
      <c r="H54" s="651"/>
      <c r="I54" s="874"/>
      <c r="J54" s="651"/>
      <c r="K54" s="874"/>
      <c r="L54" s="651"/>
      <c r="M54" s="874"/>
      <c r="N54" s="651"/>
      <c r="O54" s="695"/>
      <c r="P54" s="34"/>
    </row>
    <row r="55" spans="1:16" ht="19.899999999999999" customHeight="1">
      <c r="A55" s="132"/>
      <c r="B55" s="632" t="s">
        <v>557</v>
      </c>
      <c r="C55" s="863"/>
      <c r="D55" s="761"/>
      <c r="E55" s="761"/>
      <c r="F55" s="761"/>
      <c r="G55" s="847"/>
      <c r="H55" s="651"/>
      <c r="I55" s="874"/>
      <c r="J55" s="651"/>
      <c r="K55" s="874"/>
      <c r="L55" s="651"/>
      <c r="M55" s="874"/>
      <c r="N55" s="651"/>
      <c r="O55" s="695"/>
      <c r="P55" s="34"/>
    </row>
    <row r="56" spans="1:16" ht="19.899999999999999" customHeight="1">
      <c r="A56" s="132"/>
      <c r="B56" s="632" t="s">
        <v>696</v>
      </c>
      <c r="C56" s="863"/>
      <c r="D56" s="761"/>
      <c r="E56" s="761"/>
      <c r="F56" s="761"/>
      <c r="G56" s="847"/>
      <c r="H56" s="651"/>
      <c r="I56" s="874"/>
      <c r="J56" s="651"/>
      <c r="K56" s="874"/>
      <c r="L56" s="651"/>
      <c r="M56" s="874"/>
      <c r="N56" s="651"/>
      <c r="O56" s="695"/>
      <c r="P56" s="34"/>
    </row>
    <row r="57" spans="1:16" ht="19.899999999999999" customHeight="1">
      <c r="A57" s="132"/>
      <c r="B57" s="632" t="s">
        <v>698</v>
      </c>
      <c r="C57" s="863"/>
      <c r="D57" s="761"/>
      <c r="E57" s="761"/>
      <c r="F57" s="761"/>
      <c r="G57" s="847"/>
      <c r="H57" s="651"/>
      <c r="I57" s="874"/>
      <c r="J57" s="651"/>
      <c r="K57" s="874"/>
      <c r="L57" s="651"/>
      <c r="M57" s="874"/>
      <c r="N57" s="651"/>
      <c r="O57" s="695"/>
      <c r="P57" s="34"/>
    </row>
    <row r="58" spans="1:16" ht="19.899999999999999" customHeight="1">
      <c r="A58" s="132"/>
      <c r="B58" s="632" t="s">
        <v>700</v>
      </c>
      <c r="C58" s="863"/>
      <c r="D58" s="761"/>
      <c r="E58" s="761"/>
      <c r="F58" s="761"/>
      <c r="G58" s="847"/>
      <c r="H58" s="651"/>
      <c r="I58" s="874"/>
      <c r="J58" s="651"/>
      <c r="K58" s="874"/>
      <c r="L58" s="651"/>
      <c r="M58" s="874"/>
      <c r="N58" s="651"/>
      <c r="O58" s="695"/>
      <c r="P58" s="34"/>
    </row>
    <row r="59" spans="1:16" ht="19.899999999999999" customHeight="1">
      <c r="A59" s="132"/>
      <c r="B59" s="632" t="s">
        <v>292</v>
      </c>
      <c r="C59" s="863"/>
      <c r="D59" s="761"/>
      <c r="E59" s="761"/>
      <c r="F59" s="761"/>
      <c r="G59" s="847"/>
      <c r="H59" s="651"/>
      <c r="I59" s="874"/>
      <c r="J59" s="651"/>
      <c r="K59" s="874"/>
      <c r="L59" s="651"/>
      <c r="M59" s="874"/>
      <c r="N59" s="651"/>
      <c r="O59" s="695"/>
      <c r="P59" s="34"/>
    </row>
    <row r="60" spans="1:16" ht="19.899999999999999" customHeight="1">
      <c r="A60" s="132"/>
      <c r="B60" s="632" t="s">
        <v>883</v>
      </c>
      <c r="C60" s="863"/>
      <c r="D60" s="761"/>
      <c r="E60" s="761"/>
      <c r="F60" s="761"/>
      <c r="G60" s="847"/>
      <c r="H60" s="651"/>
      <c r="I60" s="874"/>
      <c r="J60" s="651"/>
      <c r="K60" s="874"/>
      <c r="L60" s="651"/>
      <c r="M60" s="874"/>
      <c r="N60" s="651"/>
      <c r="O60" s="695"/>
      <c r="P60" s="34"/>
    </row>
    <row r="61" spans="1:16" ht="19.899999999999999" customHeight="1">
      <c r="A61" s="132"/>
      <c r="B61" s="632" t="s">
        <v>886</v>
      </c>
      <c r="C61" s="863"/>
      <c r="D61" s="761"/>
      <c r="E61" s="761"/>
      <c r="F61" s="761"/>
      <c r="G61" s="847"/>
      <c r="H61" s="651"/>
      <c r="I61" s="874"/>
      <c r="J61" s="651"/>
      <c r="K61" s="874"/>
      <c r="L61" s="651"/>
      <c r="M61" s="874"/>
      <c r="N61" s="651"/>
      <c r="O61" s="695"/>
      <c r="P61" s="34"/>
    </row>
    <row r="62" spans="1:16" ht="19.899999999999999" customHeight="1">
      <c r="A62" s="132"/>
      <c r="B62" s="632" t="s">
        <v>889</v>
      </c>
      <c r="C62" s="863"/>
      <c r="D62" s="761"/>
      <c r="E62" s="761"/>
      <c r="F62" s="761"/>
      <c r="G62" s="847"/>
      <c r="H62" s="651"/>
      <c r="I62" s="874"/>
      <c r="J62" s="651"/>
      <c r="K62" s="874"/>
      <c r="L62" s="651"/>
      <c r="M62" s="874"/>
      <c r="N62" s="651"/>
      <c r="O62" s="695"/>
      <c r="P62" s="34"/>
    </row>
    <row r="63" spans="1:16" ht="19.899999999999999" customHeight="1">
      <c r="A63" s="132"/>
      <c r="B63" s="632" t="s">
        <v>893</v>
      </c>
      <c r="C63" s="863"/>
      <c r="D63" s="761"/>
      <c r="E63" s="761"/>
      <c r="F63" s="761"/>
      <c r="G63" s="847"/>
      <c r="H63" s="651"/>
      <c r="I63" s="874"/>
      <c r="J63" s="651"/>
      <c r="K63" s="874"/>
      <c r="L63" s="651"/>
      <c r="M63" s="874"/>
      <c r="N63" s="651"/>
      <c r="O63" s="695"/>
      <c r="P63" s="34"/>
    </row>
    <row r="64" spans="1:16" ht="19.899999999999999" customHeight="1">
      <c r="A64" s="132"/>
      <c r="B64" s="632" t="s">
        <v>896</v>
      </c>
      <c r="C64" s="863"/>
      <c r="D64" s="761"/>
      <c r="E64" s="761"/>
      <c r="F64" s="761" t="s">
        <v>360</v>
      </c>
      <c r="G64" s="847"/>
      <c r="H64" s="761" t="s">
        <v>360</v>
      </c>
      <c r="I64" s="877"/>
      <c r="J64" s="878"/>
      <c r="K64" s="847"/>
      <c r="L64" s="761" t="s">
        <v>360</v>
      </c>
      <c r="M64" s="877"/>
      <c r="N64" s="878"/>
      <c r="O64" s="705"/>
      <c r="P64" s="34"/>
    </row>
    <row r="65" spans="1:16" ht="19.899999999999999" customHeight="1" thickBot="1">
      <c r="A65" s="780"/>
      <c r="B65" s="864" t="s">
        <v>899</v>
      </c>
      <c r="C65" s="865"/>
      <c r="D65" s="767"/>
      <c r="E65" s="767"/>
      <c r="F65" s="879" t="s">
        <v>2379</v>
      </c>
      <c r="G65" s="865"/>
      <c r="H65" s="864" t="s">
        <v>2380</v>
      </c>
      <c r="I65" s="865" t="s">
        <v>747</v>
      </c>
      <c r="J65" s="767">
        <f>SUM(J49:J64)</f>
        <v>0</v>
      </c>
      <c r="K65" s="865"/>
      <c r="L65" s="864" t="s">
        <v>2380</v>
      </c>
      <c r="M65" s="865" t="s">
        <v>747</v>
      </c>
      <c r="N65" s="767">
        <f>SUM(N49:N64)</f>
        <v>0</v>
      </c>
      <c r="O65" s="768"/>
      <c r="P65" s="34"/>
    </row>
    <row r="66" spans="1:16" ht="19.899999999999999" customHeight="1">
      <c r="A66" s="688"/>
      <c r="B66" s="769" t="s">
        <v>221</v>
      </c>
      <c r="C66" s="688"/>
      <c r="D66" s="688"/>
      <c r="E66" s="688"/>
      <c r="F66" s="688"/>
      <c r="G66" s="688"/>
      <c r="H66" s="688"/>
      <c r="I66" s="688"/>
      <c r="J66" s="688"/>
      <c r="K66" s="688"/>
      <c r="L66" s="688"/>
      <c r="M66" s="688"/>
      <c r="N66" s="688"/>
      <c r="O66" s="688"/>
      <c r="P66" s="34"/>
    </row>
    <row r="67" spans="1:16" ht="19.899999999999999" customHeight="1">
      <c r="A67" s="101">
        <v>77</v>
      </c>
      <c r="B67" s="101"/>
      <c r="C67" s="101"/>
      <c r="D67" s="101"/>
      <c r="E67" s="101"/>
      <c r="F67" s="101"/>
      <c r="G67" s="101"/>
      <c r="H67" s="101"/>
      <c r="I67" s="101"/>
      <c r="J67" s="101"/>
      <c r="K67" s="101"/>
      <c r="L67" s="101"/>
      <c r="M67" s="101"/>
      <c r="N67" s="101"/>
      <c r="O67" s="101"/>
      <c r="P67" s="34"/>
    </row>
    <row r="68" spans="1:16">
      <c r="A68" s="34"/>
    </row>
    <row r="69" spans="1:16">
      <c r="A69" s="34"/>
    </row>
    <row r="70" spans="1:16">
      <c r="A70" s="34"/>
    </row>
    <row r="71" spans="1:16">
      <c r="A71" s="34"/>
    </row>
    <row r="72" spans="1:16">
      <c r="A72" s="34"/>
    </row>
    <row r="73" spans="1:16">
      <c r="A73" s="34"/>
    </row>
    <row r="74" spans="1:16">
      <c r="A74" s="34"/>
    </row>
    <row r="75" spans="1:16">
      <c r="A75" s="34"/>
    </row>
    <row r="76" spans="1:16">
      <c r="A76" s="34"/>
    </row>
    <row r="77" spans="1:16">
      <c r="A77" s="34"/>
    </row>
    <row r="78" spans="1:16">
      <c r="A78" s="34"/>
    </row>
    <row r="79" spans="1:16">
      <c r="A79" s="34"/>
    </row>
    <row r="80" spans="1:16">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sheetData>
  <printOptions horizontalCentered="1"/>
  <pageMargins left="0.5" right="0.5" top="0.5" bottom="0.5" header="0.5" footer="0.5"/>
  <pageSetup scale="5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78</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160"/>
  <sheetViews>
    <sheetView showGridLines="0" defaultGridColor="0" topLeftCell="A4" colorId="22" zoomScale="75" zoomScaleNormal="75" workbookViewId="0">
      <selection activeCell="B48" sqref="B48"/>
    </sheetView>
  </sheetViews>
  <sheetFormatPr defaultColWidth="9.77734375" defaultRowHeight="15"/>
  <cols>
    <col min="1" max="1" width="5.77734375" customWidth="1"/>
    <col min="2" max="2" width="60.77734375" customWidth="1"/>
    <col min="3" max="3" width="30.77734375" customWidth="1"/>
  </cols>
  <sheetData>
    <row r="1" spans="1:4" ht="15.75" thickBot="1">
      <c r="A1" s="33" t="str">
        <f>'Data Sheet'!A48</f>
        <v>Annual Report of Frontier Telephone of Rochester, Inc.                                                     For the period ending December 31, 2015</v>
      </c>
      <c r="B1" s="34"/>
      <c r="C1" s="34"/>
      <c r="D1" s="34"/>
    </row>
    <row r="2" spans="1:4">
      <c r="A2" s="35"/>
      <c r="B2" s="36"/>
      <c r="C2" s="37"/>
      <c r="D2" s="34"/>
    </row>
    <row r="3" spans="1:4" ht="15.75">
      <c r="A3" s="119" t="s">
        <v>2381</v>
      </c>
      <c r="B3" s="101"/>
      <c r="C3" s="102"/>
      <c r="D3" s="34"/>
    </row>
    <row r="4" spans="1:4">
      <c r="A4" s="41"/>
      <c r="B4" s="34"/>
      <c r="C4" s="42"/>
      <c r="D4" s="34"/>
    </row>
    <row r="5" spans="1:4">
      <c r="A5" s="41"/>
      <c r="B5" s="34" t="s">
        <v>2382</v>
      </c>
      <c r="C5" s="42"/>
      <c r="D5" s="34"/>
    </row>
    <row r="6" spans="1:4">
      <c r="A6" s="41"/>
      <c r="B6" s="34" t="s">
        <v>2383</v>
      </c>
      <c r="C6" s="42"/>
      <c r="D6" s="34"/>
    </row>
    <row r="7" spans="1:4">
      <c r="A7" s="41"/>
      <c r="B7" s="34" t="s">
        <v>2384</v>
      </c>
      <c r="C7" s="42"/>
      <c r="D7" s="34"/>
    </row>
    <row r="8" spans="1:4">
      <c r="A8" s="41"/>
      <c r="B8" s="34" t="s">
        <v>2385</v>
      </c>
      <c r="C8" s="42"/>
      <c r="D8" s="34"/>
    </row>
    <row r="9" spans="1:4">
      <c r="A9" s="41"/>
      <c r="B9" s="34"/>
      <c r="C9" s="42"/>
      <c r="D9" s="34"/>
    </row>
    <row r="10" spans="1:4">
      <c r="A10" s="41"/>
      <c r="B10" s="34"/>
      <c r="C10" s="42"/>
      <c r="D10" s="34"/>
    </row>
    <row r="11" spans="1:4">
      <c r="A11" s="41"/>
      <c r="B11" s="34" t="s">
        <v>2386</v>
      </c>
      <c r="C11" s="42"/>
      <c r="D11" s="34"/>
    </row>
    <row r="12" spans="1:4">
      <c r="A12" s="41"/>
      <c r="B12" s="34" t="s">
        <v>2387</v>
      </c>
      <c r="C12" s="42"/>
      <c r="D12" s="34"/>
    </row>
    <row r="13" spans="1:4">
      <c r="A13" s="41"/>
      <c r="B13" s="34" t="s">
        <v>2388</v>
      </c>
      <c r="C13" s="42"/>
      <c r="D13" s="34"/>
    </row>
    <row r="14" spans="1:4">
      <c r="A14" s="41"/>
      <c r="B14" s="34" t="s">
        <v>2389</v>
      </c>
      <c r="C14" s="42"/>
      <c r="D14" s="34"/>
    </row>
    <row r="15" spans="1:4">
      <c r="A15" s="41"/>
      <c r="B15" s="34" t="s">
        <v>2390</v>
      </c>
      <c r="C15" s="42"/>
      <c r="D15" s="34"/>
    </row>
    <row r="16" spans="1:4">
      <c r="A16" s="41"/>
      <c r="B16" s="34"/>
      <c r="C16" s="42"/>
      <c r="D16" s="34"/>
    </row>
    <row r="17" spans="1:4">
      <c r="A17" s="41"/>
      <c r="B17" s="34"/>
      <c r="C17" s="42"/>
      <c r="D17" s="34"/>
    </row>
    <row r="18" spans="1:4">
      <c r="A18" s="41"/>
      <c r="B18" s="34"/>
      <c r="C18" s="42"/>
      <c r="D18" s="34"/>
    </row>
    <row r="19" spans="1:4">
      <c r="A19" s="41"/>
      <c r="B19" s="34" t="s">
        <v>2391</v>
      </c>
      <c r="C19" s="42"/>
      <c r="D19" s="34"/>
    </row>
    <row r="20" spans="1:4">
      <c r="A20" s="41"/>
      <c r="B20" s="34"/>
      <c r="C20" s="42"/>
      <c r="D20" s="34"/>
    </row>
    <row r="21" spans="1:4" ht="15.75" thickBot="1">
      <c r="A21" s="127"/>
      <c r="B21" s="70"/>
      <c r="C21" s="111"/>
      <c r="D21" s="34"/>
    </row>
    <row r="22" spans="1:4">
      <c r="A22" s="172"/>
      <c r="B22" s="30"/>
      <c r="C22" s="114"/>
      <c r="D22" s="34"/>
    </row>
    <row r="23" spans="1:4">
      <c r="A23" s="172"/>
      <c r="B23" s="1049" t="s">
        <v>2392</v>
      </c>
      <c r="C23" s="1051">
        <v>844157.65</v>
      </c>
      <c r="D23" s="34"/>
    </row>
    <row r="24" spans="1:4">
      <c r="A24" s="172"/>
      <c r="B24" s="1049" t="s">
        <v>2393</v>
      </c>
      <c r="C24" s="1052">
        <v>3692561.83</v>
      </c>
      <c r="D24" s="34"/>
    </row>
    <row r="25" spans="1:4">
      <c r="A25" s="172"/>
      <c r="B25" s="1049" t="s">
        <v>2394</v>
      </c>
      <c r="C25" s="1052">
        <v>22594.19</v>
      </c>
      <c r="D25" s="34"/>
    </row>
    <row r="26" spans="1:4">
      <c r="A26" s="172"/>
      <c r="B26" s="1049" t="s">
        <v>2395</v>
      </c>
      <c r="C26" s="1052">
        <v>71632.37</v>
      </c>
      <c r="D26" s="34"/>
    </row>
    <row r="27" spans="1:4">
      <c r="A27" s="172"/>
      <c r="B27" s="1049" t="s">
        <v>2396</v>
      </c>
      <c r="C27" s="1052">
        <v>155060.29999999999</v>
      </c>
      <c r="D27" s="34"/>
    </row>
    <row r="28" spans="1:4">
      <c r="A28" s="172"/>
      <c r="B28" s="1049" t="s">
        <v>2397</v>
      </c>
      <c r="C28" s="1052">
        <v>8986.02</v>
      </c>
      <c r="D28" s="34"/>
    </row>
    <row r="29" spans="1:4">
      <c r="A29" s="172"/>
      <c r="B29" s="1049" t="s">
        <v>2398</v>
      </c>
      <c r="C29" s="1052">
        <v>369357.23</v>
      </c>
      <c r="D29" s="34"/>
    </row>
    <row r="30" spans="1:4">
      <c r="A30" s="172"/>
      <c r="B30" s="1049" t="s">
        <v>2399</v>
      </c>
      <c r="C30" s="1052">
        <v>1034745.52</v>
      </c>
      <c r="D30" s="34"/>
    </row>
    <row r="31" spans="1:4">
      <c r="A31" s="172"/>
      <c r="B31" s="1049" t="s">
        <v>2400</v>
      </c>
      <c r="C31" s="1052">
        <v>129819.69</v>
      </c>
      <c r="D31" s="34"/>
    </row>
    <row r="32" spans="1:4">
      <c r="A32" s="172"/>
      <c r="B32" s="1049" t="s">
        <v>2401</v>
      </c>
      <c r="C32" s="1052">
        <v>73643.149999999994</v>
      </c>
      <c r="D32" s="34"/>
    </row>
    <row r="33" spans="1:4">
      <c r="A33" s="172"/>
      <c r="B33" s="1049" t="s">
        <v>2402</v>
      </c>
      <c r="C33" s="1052">
        <v>2570163.04</v>
      </c>
      <c r="D33" s="34"/>
    </row>
    <row r="34" spans="1:4">
      <c r="A34" s="172"/>
      <c r="B34" s="1049" t="s">
        <v>2403</v>
      </c>
      <c r="C34" s="1052">
        <v>35065.21</v>
      </c>
      <c r="D34" s="34"/>
    </row>
    <row r="35" spans="1:4">
      <c r="A35" s="172"/>
      <c r="B35" s="1049"/>
      <c r="C35" s="1052"/>
      <c r="D35" s="34"/>
    </row>
    <row r="36" spans="1:4">
      <c r="A36" s="172"/>
      <c r="B36" s="1049"/>
      <c r="C36" s="1052"/>
      <c r="D36" s="34"/>
    </row>
    <row r="37" spans="1:4">
      <c r="A37" s="172"/>
      <c r="B37" s="1049"/>
      <c r="C37" s="1052"/>
      <c r="D37" s="34"/>
    </row>
    <row r="38" spans="1:4">
      <c r="A38" s="172"/>
      <c r="B38" s="1049"/>
      <c r="C38" s="1052"/>
      <c r="D38" s="34"/>
    </row>
    <row r="39" spans="1:4">
      <c r="A39" s="172"/>
      <c r="B39" s="1049"/>
      <c r="C39" s="1052"/>
      <c r="D39" s="34"/>
    </row>
    <row r="40" spans="1:4">
      <c r="A40" s="172"/>
      <c r="B40" s="1049" t="s">
        <v>360</v>
      </c>
      <c r="C40" s="1052" t="s">
        <v>360</v>
      </c>
      <c r="D40" s="34"/>
    </row>
    <row r="41" spans="1:4" ht="15.75" thickBot="1">
      <c r="A41" s="172"/>
      <c r="B41" s="1053" t="s">
        <v>2404</v>
      </c>
      <c r="C41" s="1054">
        <f>SUM(C23:C40)</f>
        <v>9007786.2000000011</v>
      </c>
      <c r="D41" s="34"/>
    </row>
    <row r="42" spans="1:4" ht="15.75" thickTop="1">
      <c r="A42" s="172"/>
      <c r="B42" s="30"/>
      <c r="C42" s="114"/>
      <c r="D42" s="34"/>
    </row>
    <row r="43" spans="1:4">
      <c r="A43" s="172"/>
      <c r="B43" s="30"/>
      <c r="C43" s="114"/>
      <c r="D43" s="34"/>
    </row>
    <row r="44" spans="1:4">
      <c r="A44" s="172"/>
      <c r="B44" s="30"/>
      <c r="C44" s="114"/>
      <c r="D44" s="34"/>
    </row>
    <row r="45" spans="1:4">
      <c r="A45" s="172"/>
      <c r="B45" s="30"/>
      <c r="C45" s="114"/>
      <c r="D45" s="34"/>
    </row>
    <row r="46" spans="1:4">
      <c r="A46" s="172"/>
      <c r="B46" s="30"/>
      <c r="C46" s="114"/>
      <c r="D46" s="34"/>
    </row>
    <row r="47" spans="1:4">
      <c r="A47" s="172"/>
      <c r="B47" s="30"/>
      <c r="C47" s="114"/>
      <c r="D47" s="34"/>
    </row>
    <row r="48" spans="1:4">
      <c r="A48" s="172"/>
      <c r="B48" s="30"/>
      <c r="C48" s="114"/>
      <c r="D48" s="34"/>
    </row>
    <row r="49" spans="1:4">
      <c r="A49" s="172"/>
      <c r="B49" s="30"/>
      <c r="C49" s="114"/>
      <c r="D49" s="34"/>
    </row>
    <row r="50" spans="1:4">
      <c r="A50" s="172"/>
      <c r="B50" s="30"/>
      <c r="C50" s="114"/>
      <c r="D50" s="34"/>
    </row>
    <row r="51" spans="1:4">
      <c r="A51" s="172"/>
      <c r="B51" s="30"/>
      <c r="C51" s="114"/>
      <c r="D51" s="34"/>
    </row>
    <row r="52" spans="1:4">
      <c r="A52" s="172"/>
      <c r="B52" s="30"/>
      <c r="C52" s="114"/>
      <c r="D52" s="34"/>
    </row>
    <row r="53" spans="1:4">
      <c r="A53" s="172"/>
      <c r="B53" s="30"/>
      <c r="C53" s="114"/>
      <c r="D53" s="34"/>
    </row>
    <row r="54" spans="1:4">
      <c r="A54" s="172"/>
      <c r="B54" s="30"/>
      <c r="C54" s="114"/>
      <c r="D54" s="34"/>
    </row>
    <row r="55" spans="1:4">
      <c r="A55" s="172"/>
      <c r="B55" s="30"/>
      <c r="C55" s="114"/>
      <c r="D55" s="34"/>
    </row>
    <row r="56" spans="1:4">
      <c r="A56" s="172"/>
      <c r="B56" s="30"/>
      <c r="C56" s="114"/>
      <c r="D56" s="34"/>
    </row>
    <row r="57" spans="1:4">
      <c r="A57" s="172"/>
      <c r="B57" s="30"/>
      <c r="C57" s="114"/>
      <c r="D57" s="34"/>
    </row>
    <row r="58" spans="1:4">
      <c r="A58" s="172"/>
      <c r="B58" s="30"/>
      <c r="C58" s="114"/>
      <c r="D58" s="34"/>
    </row>
    <row r="59" spans="1:4">
      <c r="A59" s="172"/>
      <c r="B59" s="30"/>
      <c r="C59" s="114"/>
      <c r="D59" s="34"/>
    </row>
    <row r="60" spans="1:4">
      <c r="A60" s="172"/>
      <c r="B60" s="30"/>
      <c r="C60" s="114"/>
      <c r="D60" s="34"/>
    </row>
    <row r="61" spans="1:4">
      <c r="A61" s="172"/>
      <c r="B61" s="30"/>
      <c r="C61" s="114"/>
      <c r="D61" s="34"/>
    </row>
    <row r="62" spans="1:4">
      <c r="A62" s="172"/>
      <c r="B62" s="30"/>
      <c r="C62" s="114"/>
      <c r="D62" s="34"/>
    </row>
    <row r="63" spans="1:4">
      <c r="A63" s="172"/>
      <c r="B63" s="30"/>
      <c r="C63" s="114"/>
      <c r="D63" s="34"/>
    </row>
    <row r="64" spans="1:4">
      <c r="A64" s="172"/>
      <c r="B64" s="30"/>
      <c r="C64" s="114"/>
      <c r="D64" s="34"/>
    </row>
    <row r="65" spans="1:4">
      <c r="A65" s="172"/>
      <c r="B65" s="30"/>
      <c r="C65" s="114"/>
      <c r="D65" s="34"/>
    </row>
    <row r="66" spans="1:4" ht="15.75" thickBot="1">
      <c r="A66" s="174"/>
      <c r="B66" s="116"/>
      <c r="C66" s="118"/>
      <c r="D66" s="34"/>
    </row>
    <row r="67" spans="1:4">
      <c r="A67" s="34" t="s">
        <v>436</v>
      </c>
      <c r="B67" s="34"/>
      <c r="C67" s="34"/>
      <c r="D67" s="34"/>
    </row>
    <row r="68" spans="1:4">
      <c r="A68" s="101">
        <v>79</v>
      </c>
      <c r="B68" s="101"/>
      <c r="C68" s="101"/>
      <c r="D68" s="34"/>
    </row>
    <row r="69" spans="1:4" ht="15.75" thickBot="1">
      <c r="A69" s="33" t="str">
        <f>'Data Sheet'!A48</f>
        <v>Annual Report of Frontier Telephone of Rochester, Inc.                                                     For the period ending December 31, 2015</v>
      </c>
      <c r="B69" s="34"/>
      <c r="C69" s="34"/>
      <c r="D69" s="34"/>
    </row>
    <row r="70" spans="1:4">
      <c r="A70" s="35"/>
      <c r="B70" s="36"/>
      <c r="C70" s="37"/>
      <c r="D70" s="34"/>
    </row>
    <row r="71" spans="1:4" ht="15.75">
      <c r="A71" s="119" t="s">
        <v>2405</v>
      </c>
      <c r="B71" s="101"/>
      <c r="C71" s="102"/>
      <c r="D71" s="34"/>
    </row>
    <row r="72" spans="1:4" ht="15.75" thickBot="1">
      <c r="A72" s="127"/>
      <c r="B72" s="70"/>
      <c r="C72" s="111"/>
      <c r="D72" s="34"/>
    </row>
    <row r="73" spans="1:4">
      <c r="A73" s="172"/>
      <c r="B73" s="30"/>
      <c r="C73" s="114"/>
      <c r="D73" s="34"/>
    </row>
    <row r="74" spans="1:4">
      <c r="A74" s="172"/>
      <c r="B74" s="30"/>
      <c r="C74" s="114"/>
      <c r="D74" s="34"/>
    </row>
    <row r="75" spans="1:4">
      <c r="A75" s="172"/>
      <c r="B75" s="30"/>
      <c r="C75" s="114"/>
      <c r="D75" s="34"/>
    </row>
    <row r="76" spans="1:4">
      <c r="A76" s="172"/>
      <c r="B76" s="30"/>
      <c r="C76" s="114"/>
      <c r="D76" s="34"/>
    </row>
    <row r="77" spans="1:4">
      <c r="A77" s="172"/>
      <c r="B77" s="30"/>
      <c r="C77" s="114"/>
      <c r="D77" s="34"/>
    </row>
    <row r="78" spans="1:4">
      <c r="A78" s="172"/>
      <c r="B78" s="30"/>
      <c r="C78" s="114"/>
      <c r="D78" s="34"/>
    </row>
    <row r="79" spans="1:4">
      <c r="A79" s="172"/>
      <c r="B79" s="30"/>
      <c r="C79" s="114"/>
      <c r="D79" s="34"/>
    </row>
    <row r="80" spans="1:4">
      <c r="A80" s="172"/>
      <c r="B80" s="30"/>
      <c r="C80" s="114"/>
      <c r="D80" s="34"/>
    </row>
    <row r="81" spans="1:4">
      <c r="A81" s="172"/>
      <c r="B81" s="30"/>
      <c r="C81" s="114"/>
      <c r="D81" s="34"/>
    </row>
    <row r="82" spans="1:4">
      <c r="A82" s="172"/>
      <c r="B82" s="30"/>
      <c r="C82" s="114"/>
      <c r="D82" s="34"/>
    </row>
    <row r="83" spans="1:4">
      <c r="A83" s="172"/>
      <c r="B83" s="30"/>
      <c r="C83" s="114"/>
      <c r="D83" s="34"/>
    </row>
    <row r="84" spans="1:4">
      <c r="A84" s="172"/>
      <c r="B84" s="30"/>
      <c r="C84" s="114"/>
      <c r="D84" s="34"/>
    </row>
    <row r="85" spans="1:4">
      <c r="A85" s="172"/>
      <c r="B85" s="30"/>
      <c r="C85" s="114"/>
      <c r="D85" s="34"/>
    </row>
    <row r="86" spans="1:4">
      <c r="A86" s="172"/>
      <c r="B86" s="30"/>
      <c r="C86" s="114"/>
      <c r="D86" s="34"/>
    </row>
    <row r="87" spans="1:4">
      <c r="A87" s="172"/>
      <c r="B87" s="30"/>
      <c r="C87" s="114"/>
      <c r="D87" s="34"/>
    </row>
    <row r="88" spans="1:4">
      <c r="A88" s="172"/>
      <c r="B88" s="30"/>
      <c r="C88" s="114"/>
      <c r="D88" s="34"/>
    </row>
    <row r="89" spans="1:4">
      <c r="A89" s="172"/>
      <c r="B89" s="30"/>
      <c r="C89" s="114"/>
      <c r="D89" s="34"/>
    </row>
    <row r="90" spans="1:4">
      <c r="A90" s="172"/>
      <c r="B90" s="30"/>
      <c r="C90" s="114"/>
      <c r="D90" s="34"/>
    </row>
    <row r="91" spans="1:4">
      <c r="A91" s="172"/>
      <c r="B91" s="30"/>
      <c r="C91" s="114"/>
      <c r="D91" s="34"/>
    </row>
    <row r="92" spans="1:4">
      <c r="A92" s="172"/>
      <c r="B92" s="30"/>
      <c r="C92" s="114"/>
      <c r="D92" s="34"/>
    </row>
    <row r="93" spans="1:4">
      <c r="A93" s="172"/>
      <c r="B93" s="30"/>
      <c r="C93" s="114"/>
      <c r="D93" s="34"/>
    </row>
    <row r="94" spans="1:4">
      <c r="A94" s="172"/>
      <c r="B94" s="30"/>
      <c r="C94" s="114"/>
      <c r="D94" s="34"/>
    </row>
    <row r="95" spans="1:4">
      <c r="A95" s="172"/>
      <c r="B95" s="30"/>
      <c r="C95" s="114"/>
      <c r="D95" s="34"/>
    </row>
    <row r="96" spans="1:4">
      <c r="A96" s="172"/>
      <c r="B96" s="30"/>
      <c r="C96" s="114"/>
      <c r="D96" s="34"/>
    </row>
    <row r="97" spans="1:4">
      <c r="A97" s="172"/>
      <c r="B97" s="30"/>
      <c r="C97" s="114"/>
      <c r="D97" s="34"/>
    </row>
    <row r="98" spans="1:4">
      <c r="A98" s="172"/>
      <c r="B98" s="30"/>
      <c r="C98" s="114"/>
      <c r="D98" s="34"/>
    </row>
    <row r="99" spans="1:4">
      <c r="A99" s="172"/>
      <c r="B99" s="30"/>
      <c r="C99" s="114"/>
      <c r="D99" s="34"/>
    </row>
    <row r="100" spans="1:4">
      <c r="A100" s="172"/>
      <c r="B100" s="30"/>
      <c r="C100" s="114"/>
      <c r="D100" s="34"/>
    </row>
    <row r="101" spans="1:4">
      <c r="A101" s="172"/>
      <c r="B101" s="30"/>
      <c r="C101" s="114"/>
      <c r="D101" s="34"/>
    </row>
    <row r="102" spans="1:4">
      <c r="A102" s="172"/>
      <c r="B102" s="30"/>
      <c r="C102" s="114"/>
      <c r="D102" s="34"/>
    </row>
    <row r="103" spans="1:4">
      <c r="A103" s="172"/>
      <c r="B103" s="30"/>
      <c r="C103" s="114"/>
      <c r="D103" s="34"/>
    </row>
    <row r="104" spans="1:4">
      <c r="A104" s="172"/>
      <c r="B104" s="30"/>
      <c r="C104" s="114"/>
      <c r="D104" s="34"/>
    </row>
    <row r="105" spans="1:4">
      <c r="A105" s="172"/>
      <c r="B105" s="30"/>
      <c r="C105" s="114"/>
      <c r="D105" s="34"/>
    </row>
    <row r="106" spans="1:4">
      <c r="A106" s="172"/>
      <c r="B106" s="30"/>
      <c r="C106" s="114"/>
      <c r="D106" s="34"/>
    </row>
    <row r="107" spans="1:4">
      <c r="A107" s="172"/>
      <c r="B107" s="30"/>
      <c r="C107" s="114"/>
      <c r="D107" s="34"/>
    </row>
    <row r="108" spans="1:4">
      <c r="A108" s="172"/>
      <c r="B108" s="30"/>
      <c r="C108" s="114"/>
      <c r="D108" s="34"/>
    </row>
    <row r="109" spans="1:4">
      <c r="A109" s="172"/>
      <c r="B109" s="30"/>
      <c r="C109" s="114"/>
      <c r="D109" s="34"/>
    </row>
    <row r="110" spans="1:4">
      <c r="A110" s="172"/>
      <c r="B110" s="30"/>
      <c r="C110" s="114"/>
      <c r="D110" s="34"/>
    </row>
    <row r="111" spans="1:4">
      <c r="A111" s="172"/>
      <c r="B111" s="30"/>
      <c r="C111" s="114"/>
      <c r="D111" s="34"/>
    </row>
    <row r="112" spans="1:4">
      <c r="A112" s="172"/>
      <c r="B112" s="30"/>
      <c r="C112" s="114"/>
      <c r="D112" s="34"/>
    </row>
    <row r="113" spans="1:4">
      <c r="A113" s="172"/>
      <c r="B113" s="30"/>
      <c r="C113" s="114"/>
      <c r="D113" s="34"/>
    </row>
    <row r="114" spans="1:4">
      <c r="A114" s="172"/>
      <c r="B114" s="30"/>
      <c r="C114" s="114"/>
      <c r="D114" s="34"/>
    </row>
    <row r="115" spans="1:4">
      <c r="A115" s="172"/>
      <c r="B115" s="30"/>
      <c r="C115" s="114"/>
      <c r="D115" s="34"/>
    </row>
    <row r="116" spans="1:4">
      <c r="A116" s="172"/>
      <c r="B116" s="30"/>
      <c r="C116" s="114"/>
      <c r="D116" s="34"/>
    </row>
    <row r="117" spans="1:4">
      <c r="A117" s="172"/>
      <c r="B117" s="30"/>
      <c r="C117" s="114"/>
      <c r="D117" s="34"/>
    </row>
    <row r="118" spans="1:4">
      <c r="A118" s="172"/>
      <c r="B118" s="30"/>
      <c r="C118" s="114"/>
      <c r="D118" s="34"/>
    </row>
    <row r="119" spans="1:4">
      <c r="A119" s="172"/>
      <c r="B119" s="30"/>
      <c r="C119" s="114"/>
      <c r="D119" s="34"/>
    </row>
    <row r="120" spans="1:4">
      <c r="A120" s="172"/>
      <c r="B120" s="30"/>
      <c r="C120" s="114"/>
      <c r="D120" s="34"/>
    </row>
    <row r="121" spans="1:4">
      <c r="A121" s="172"/>
      <c r="B121" s="30"/>
      <c r="C121" s="114"/>
      <c r="D121" s="34"/>
    </row>
    <row r="122" spans="1:4">
      <c r="A122" s="172"/>
      <c r="B122" s="30"/>
      <c r="C122" s="114"/>
      <c r="D122" s="34"/>
    </row>
    <row r="123" spans="1:4">
      <c r="A123" s="172"/>
      <c r="B123" s="30"/>
      <c r="C123" s="114"/>
      <c r="D123" s="34"/>
    </row>
    <row r="124" spans="1:4">
      <c r="A124" s="172"/>
      <c r="B124" s="30"/>
      <c r="C124" s="114"/>
      <c r="D124" s="34"/>
    </row>
    <row r="125" spans="1:4">
      <c r="A125" s="172"/>
      <c r="B125" s="30"/>
      <c r="C125" s="114"/>
      <c r="D125" s="34"/>
    </row>
    <row r="126" spans="1:4">
      <c r="A126" s="172"/>
      <c r="B126" s="30"/>
      <c r="C126" s="114"/>
      <c r="D126" s="34"/>
    </row>
    <row r="127" spans="1:4">
      <c r="A127" s="172"/>
      <c r="B127" s="30"/>
      <c r="C127" s="114"/>
      <c r="D127" s="34"/>
    </row>
    <row r="128" spans="1:4">
      <c r="A128" s="172"/>
      <c r="B128" s="30"/>
      <c r="C128" s="114"/>
      <c r="D128" s="34"/>
    </row>
    <row r="129" spans="1:4">
      <c r="A129" s="172"/>
      <c r="B129" s="30"/>
      <c r="C129" s="114"/>
      <c r="D129" s="34"/>
    </row>
    <row r="130" spans="1:4">
      <c r="A130" s="172"/>
      <c r="B130" s="30"/>
      <c r="C130" s="114"/>
      <c r="D130" s="34"/>
    </row>
    <row r="131" spans="1:4">
      <c r="A131" s="172"/>
      <c r="B131" s="30"/>
      <c r="C131" s="114"/>
      <c r="D131" s="34"/>
    </row>
    <row r="132" spans="1:4">
      <c r="A132" s="172"/>
      <c r="B132" s="30"/>
      <c r="C132" s="114"/>
      <c r="D132" s="34"/>
    </row>
    <row r="133" spans="1:4" ht="15.75" thickBot="1">
      <c r="A133" s="174"/>
      <c r="B133" s="116"/>
      <c r="C133" s="118"/>
      <c r="D133" s="34"/>
    </row>
    <row r="134" spans="1:4">
      <c r="A134" s="34"/>
      <c r="B134" s="34"/>
      <c r="C134" s="130" t="s">
        <v>595</v>
      </c>
      <c r="D134" s="34"/>
    </row>
    <row r="135" spans="1:4">
      <c r="A135" s="101">
        <v>80</v>
      </c>
      <c r="B135" s="101"/>
      <c r="C135" s="101"/>
      <c r="D135" s="34"/>
    </row>
    <row r="136" spans="1:4">
      <c r="A136" s="34"/>
    </row>
    <row r="137" spans="1:4">
      <c r="A137" s="34"/>
    </row>
    <row r="138" spans="1:4">
      <c r="A138" s="34"/>
    </row>
    <row r="139" spans="1:4">
      <c r="A139" s="34"/>
    </row>
    <row r="140" spans="1:4">
      <c r="A140" s="34"/>
    </row>
    <row r="141" spans="1:4">
      <c r="A141" s="34"/>
    </row>
    <row r="142" spans="1:4">
      <c r="A142" s="34"/>
    </row>
    <row r="143" spans="1:4">
      <c r="A143" s="34"/>
    </row>
    <row r="144" spans="1:4">
      <c r="A144" s="34"/>
    </row>
    <row r="145" spans="1:1">
      <c r="A145" s="34"/>
    </row>
    <row r="146" spans="1:1">
      <c r="A146" s="34"/>
    </row>
    <row r="147" spans="1:1">
      <c r="A147" s="34"/>
    </row>
    <row r="148" spans="1:1">
      <c r="A148" s="34"/>
    </row>
    <row r="149" spans="1:1">
      <c r="A149" s="34"/>
    </row>
    <row r="150" spans="1:1">
      <c r="A150" s="34"/>
    </row>
    <row r="151" spans="1:1">
      <c r="A151" s="34"/>
    </row>
    <row r="152" spans="1:1">
      <c r="A152" s="34"/>
    </row>
    <row r="153" spans="1:1">
      <c r="A153" s="34"/>
    </row>
    <row r="154" spans="1:1">
      <c r="A154" s="34"/>
    </row>
    <row r="155" spans="1:1">
      <c r="A155" s="34"/>
    </row>
    <row r="156" spans="1:1">
      <c r="A156" s="34"/>
    </row>
    <row r="157" spans="1:1">
      <c r="A157" s="34"/>
    </row>
    <row r="158" spans="1:1">
      <c r="A158" s="34"/>
    </row>
    <row r="159" spans="1:1">
      <c r="A159" s="34"/>
    </row>
    <row r="160" spans="1:1">
      <c r="A160" s="34"/>
    </row>
  </sheetData>
  <printOptions horizontalCentered="1" verticalCentered="1"/>
  <pageMargins left="0.25" right="0.25" top="0.25" bottom="0.25" header="0" footer="0"/>
  <pageSetup scale="70" fitToHeight="2" orientation="portrait" r:id="rId1"/>
  <headerFooter alignWithMargins="0"/>
  <rowBreaks count="2" manualBreakCount="2">
    <brk id="68" max="16383" man="1"/>
    <brk id="1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133"/>
  <sheetViews>
    <sheetView showGridLines="0" defaultGridColor="0" topLeftCell="D16" colorId="22" zoomScale="75" zoomScaleNormal="75" workbookViewId="0">
      <selection activeCell="K55" sqref="K55"/>
    </sheetView>
  </sheetViews>
  <sheetFormatPr defaultColWidth="9.77734375" defaultRowHeight="15"/>
  <cols>
    <col min="1" max="1" width="4.77734375" customWidth="1"/>
    <col min="2" max="2" width="102" customWidth="1"/>
    <col min="3" max="3" width="4.77734375" customWidth="1"/>
    <col min="4" max="4" width="1.77734375" customWidth="1"/>
    <col min="5" max="5" width="68.77734375" customWidth="1"/>
    <col min="6" max="6" width="3.77734375" customWidth="1"/>
    <col min="7" max="7" width="2.77734375" customWidth="1"/>
    <col min="8" max="8" width="20.77734375" customWidth="1"/>
    <col min="9" max="9" width="2.77734375" customWidth="1"/>
  </cols>
  <sheetData>
    <row r="1" spans="1:27" ht="16.899999999999999" customHeight="1" thickBot="1">
      <c r="A1" s="2" t="str">
        <f>'Data Sheet'!A48</f>
        <v>Annual Report of Frontier Telephone of Rochester, Inc.                                                     For the period ending December 31, 2015</v>
      </c>
      <c r="B1" s="880"/>
      <c r="C1" s="1475" t="str">
        <f>'Data Sheet'!A48</f>
        <v>Annual Report of Frontier Telephone of Rochester, Inc.                                                     For the period ending December 31, 2015</v>
      </c>
      <c r="D1" s="880"/>
      <c r="E1" s="880"/>
      <c r="F1" s="2"/>
      <c r="G1" s="880"/>
      <c r="H1" s="880"/>
      <c r="I1" s="880"/>
      <c r="J1" s="2"/>
      <c r="K1" s="2"/>
      <c r="L1" s="2"/>
      <c r="M1" s="2"/>
      <c r="N1" s="2"/>
      <c r="O1" s="2"/>
      <c r="P1" s="2"/>
      <c r="Q1" s="2"/>
      <c r="R1" s="2"/>
      <c r="S1" s="2"/>
      <c r="T1" s="2"/>
      <c r="U1" s="2"/>
      <c r="V1" s="2"/>
      <c r="W1" s="2"/>
      <c r="X1" s="2"/>
      <c r="Y1" s="2"/>
      <c r="Z1" s="2"/>
      <c r="AA1" s="882"/>
    </row>
    <row r="2" spans="1:27" ht="16.899999999999999" customHeight="1">
      <c r="A2" s="883" t="s">
        <v>360</v>
      </c>
      <c r="B2" s="884"/>
      <c r="C2" s="883"/>
      <c r="D2" s="885"/>
      <c r="E2" s="885"/>
      <c r="F2" s="885"/>
      <c r="G2" s="885"/>
      <c r="H2" s="885"/>
      <c r="I2" s="884"/>
      <c r="J2" s="2"/>
      <c r="K2" s="2"/>
      <c r="L2" s="2"/>
      <c r="M2" s="2"/>
      <c r="N2" s="2"/>
      <c r="O2" s="2"/>
      <c r="P2" s="2"/>
      <c r="Q2" s="2"/>
      <c r="R2" s="2"/>
      <c r="S2" s="2"/>
      <c r="T2" s="2"/>
      <c r="U2" s="2"/>
      <c r="V2" s="2"/>
      <c r="W2" s="2"/>
      <c r="X2" s="2"/>
      <c r="Y2" s="2"/>
      <c r="Z2" s="2"/>
      <c r="AA2" s="2"/>
    </row>
    <row r="3" spans="1:27" ht="16.899999999999999" customHeight="1">
      <c r="A3" s="119" t="s">
        <v>2406</v>
      </c>
      <c r="B3" s="40"/>
      <c r="C3" s="38" t="s">
        <v>2407</v>
      </c>
      <c r="D3" s="39"/>
      <c r="E3" s="39"/>
      <c r="F3" s="39"/>
      <c r="G3" s="39"/>
      <c r="H3" s="39"/>
      <c r="I3" s="40"/>
      <c r="J3" s="2"/>
      <c r="K3" s="2"/>
      <c r="L3" s="2"/>
      <c r="M3" s="2"/>
      <c r="N3" s="2"/>
      <c r="O3" s="2"/>
      <c r="P3" s="2"/>
      <c r="Q3" s="2"/>
      <c r="R3" s="2"/>
      <c r="S3" s="2"/>
      <c r="T3" s="2"/>
      <c r="U3" s="2"/>
      <c r="V3" s="2"/>
      <c r="W3" s="2"/>
      <c r="X3" s="2"/>
      <c r="Y3" s="2"/>
      <c r="Z3" s="2"/>
      <c r="AA3" s="2"/>
    </row>
    <row r="4" spans="1:27" ht="16.899999999999999" customHeight="1">
      <c r="A4" s="122"/>
      <c r="B4" s="240"/>
      <c r="C4" s="122"/>
      <c r="D4" s="2"/>
      <c r="E4" s="2"/>
      <c r="F4" s="2"/>
      <c r="G4" s="2"/>
      <c r="H4" s="2"/>
      <c r="I4" s="240"/>
      <c r="J4" s="2"/>
      <c r="K4" s="2"/>
      <c r="L4" s="2"/>
      <c r="M4" s="2"/>
      <c r="N4" s="2"/>
      <c r="O4" s="2"/>
      <c r="P4" s="2"/>
      <c r="Q4" s="2"/>
      <c r="R4" s="2"/>
      <c r="S4" s="2"/>
      <c r="T4" s="2"/>
      <c r="U4" s="2"/>
      <c r="V4" s="2"/>
      <c r="W4" s="2"/>
      <c r="X4" s="2"/>
      <c r="Y4" s="2"/>
      <c r="Z4" s="2"/>
      <c r="AA4" s="2"/>
    </row>
    <row r="5" spans="1:27" ht="16.899999999999999" customHeight="1">
      <c r="A5" s="124" t="s">
        <v>336</v>
      </c>
      <c r="B5" s="984" t="s">
        <v>2408</v>
      </c>
      <c r="C5" s="278"/>
      <c r="D5" s="279"/>
      <c r="E5" s="280" t="s">
        <v>360</v>
      </c>
      <c r="F5" s="281"/>
      <c r="G5" s="280"/>
      <c r="H5" s="280"/>
      <c r="I5" s="282"/>
      <c r="J5" s="2"/>
      <c r="K5" s="2"/>
      <c r="L5" s="2"/>
      <c r="M5" s="2"/>
      <c r="N5" s="2"/>
      <c r="O5" s="2"/>
      <c r="P5" s="2"/>
      <c r="Q5" s="2"/>
      <c r="R5" s="2"/>
      <c r="S5" s="2"/>
      <c r="T5" s="2"/>
      <c r="U5" s="2"/>
      <c r="V5" s="2"/>
      <c r="W5" s="2"/>
      <c r="X5" s="2"/>
      <c r="Y5" s="2"/>
      <c r="Z5" s="2"/>
      <c r="AA5" s="2"/>
    </row>
    <row r="6" spans="1:27" ht="16.899999999999999" customHeight="1">
      <c r="A6" s="122"/>
      <c r="B6" s="984" t="s">
        <v>2409</v>
      </c>
      <c r="C6" s="122"/>
      <c r="D6" s="283"/>
      <c r="E6" s="2"/>
      <c r="F6" s="285"/>
      <c r="G6" s="2"/>
      <c r="H6" s="284" t="s">
        <v>1027</v>
      </c>
      <c r="I6" s="240"/>
      <c r="J6" s="2"/>
      <c r="K6" s="2"/>
      <c r="L6" s="2"/>
      <c r="M6" s="2"/>
      <c r="N6" s="2"/>
      <c r="O6" s="2"/>
      <c r="P6" s="2"/>
      <c r="Q6" s="2"/>
      <c r="R6" s="2"/>
      <c r="S6" s="2"/>
      <c r="T6" s="2"/>
      <c r="U6" s="2"/>
      <c r="V6" s="2"/>
      <c r="W6" s="2"/>
      <c r="X6" s="2"/>
      <c r="Y6" s="2"/>
      <c r="Z6" s="2"/>
      <c r="AA6" s="2"/>
    </row>
    <row r="7" spans="1:27" ht="16.899999999999999" customHeight="1">
      <c r="A7" s="122"/>
      <c r="B7" s="984" t="s">
        <v>2410</v>
      </c>
      <c r="C7" s="124" t="s">
        <v>489</v>
      </c>
      <c r="D7" s="283"/>
      <c r="E7" s="284" t="s">
        <v>439</v>
      </c>
      <c r="F7" s="285"/>
      <c r="G7" s="2"/>
      <c r="H7" s="284" t="s">
        <v>506</v>
      </c>
      <c r="I7" s="240"/>
      <c r="J7" s="2"/>
      <c r="K7" s="2"/>
      <c r="L7" s="2"/>
      <c r="M7" s="2"/>
      <c r="N7" s="2"/>
      <c r="O7" s="2"/>
      <c r="P7" s="2"/>
      <c r="Q7" s="2"/>
      <c r="R7" s="2"/>
      <c r="S7" s="2"/>
      <c r="T7" s="2"/>
      <c r="U7" s="2"/>
      <c r="V7" s="2"/>
      <c r="W7" s="2"/>
      <c r="X7" s="2"/>
      <c r="Y7" s="2"/>
      <c r="Z7" s="2"/>
      <c r="AA7" s="2"/>
    </row>
    <row r="8" spans="1:27" ht="16.899999999999999" customHeight="1">
      <c r="A8" s="124" t="s">
        <v>350</v>
      </c>
      <c r="B8" s="984" t="s">
        <v>2411</v>
      </c>
      <c r="C8" s="124" t="s">
        <v>501</v>
      </c>
      <c r="D8" s="283"/>
      <c r="E8" s="284" t="s">
        <v>226</v>
      </c>
      <c r="F8" s="285"/>
      <c r="G8" s="2"/>
      <c r="H8" s="284" t="s">
        <v>227</v>
      </c>
      <c r="I8" s="240"/>
      <c r="J8" s="2"/>
      <c r="K8" s="2"/>
      <c r="L8" s="2"/>
      <c r="M8" s="2"/>
      <c r="N8" s="2"/>
      <c r="O8" s="2"/>
      <c r="P8" s="2"/>
      <c r="Q8" s="2"/>
      <c r="R8" s="2"/>
      <c r="S8" s="2"/>
      <c r="T8" s="2"/>
      <c r="U8" s="2"/>
      <c r="V8" s="2"/>
      <c r="W8" s="2"/>
      <c r="X8" s="2"/>
      <c r="Y8" s="2"/>
      <c r="Z8" s="2"/>
      <c r="AA8" s="2"/>
    </row>
    <row r="9" spans="1:27" ht="16.899999999999999" customHeight="1">
      <c r="A9" s="122"/>
      <c r="B9" s="984" t="s">
        <v>2412</v>
      </c>
      <c r="C9" s="241"/>
      <c r="D9" s="286"/>
      <c r="E9" s="242"/>
      <c r="F9" s="289"/>
      <c r="G9" s="242"/>
      <c r="H9" s="242"/>
      <c r="I9" s="243"/>
      <c r="J9" s="2"/>
      <c r="K9" s="2"/>
      <c r="L9" s="2"/>
      <c r="M9" s="2"/>
      <c r="N9" s="2"/>
      <c r="O9" s="2"/>
      <c r="P9" s="2"/>
      <c r="Q9" s="2"/>
      <c r="R9" s="2"/>
      <c r="S9" s="2"/>
      <c r="T9" s="2"/>
      <c r="U9" s="2"/>
      <c r="V9" s="2"/>
      <c r="W9" s="2"/>
      <c r="X9" s="2"/>
      <c r="Y9" s="2"/>
      <c r="Z9" s="2"/>
      <c r="AA9" s="2"/>
    </row>
    <row r="10" spans="1:27" ht="16.899999999999999" customHeight="1">
      <c r="A10" s="122"/>
      <c r="B10" s="984" t="s">
        <v>2413</v>
      </c>
      <c r="C10" s="122"/>
      <c r="D10" s="283"/>
      <c r="E10" s="886" t="s">
        <v>2414</v>
      </c>
      <c r="F10" s="785"/>
      <c r="G10" s="2"/>
      <c r="H10" s="2"/>
      <c r="I10" s="240"/>
      <c r="J10" s="2"/>
      <c r="K10" s="2"/>
      <c r="L10" s="2"/>
      <c r="M10" s="2"/>
      <c r="N10" s="2"/>
      <c r="O10" s="2"/>
      <c r="P10" s="2"/>
      <c r="Q10" s="2"/>
      <c r="R10" s="2"/>
      <c r="S10" s="2"/>
      <c r="T10" s="2"/>
      <c r="U10" s="2"/>
      <c r="V10" s="2"/>
      <c r="W10" s="2"/>
      <c r="X10" s="2"/>
      <c r="Y10" s="2"/>
      <c r="Z10" s="2"/>
      <c r="AA10" s="2"/>
    </row>
    <row r="11" spans="1:27" ht="16.899999999999999" customHeight="1">
      <c r="A11" s="124" t="s">
        <v>383</v>
      </c>
      <c r="B11" s="984" t="s">
        <v>2415</v>
      </c>
      <c r="C11" s="124" t="s">
        <v>231</v>
      </c>
      <c r="D11" s="283"/>
      <c r="E11" s="2" t="s">
        <v>2416</v>
      </c>
      <c r="F11" s="285"/>
      <c r="G11" s="300" t="s">
        <v>747</v>
      </c>
      <c r="H11" s="386">
        <v>112268000</v>
      </c>
      <c r="I11" s="240"/>
      <c r="J11" s="2"/>
      <c r="K11" s="2"/>
      <c r="L11" s="2"/>
      <c r="M11" s="2"/>
      <c r="N11" s="2"/>
      <c r="O11" s="2"/>
      <c r="P11" s="2"/>
      <c r="Q11" s="2"/>
      <c r="R11" s="2"/>
      <c r="S11" s="2"/>
      <c r="T11" s="2"/>
      <c r="U11" s="2"/>
      <c r="V11" s="2"/>
      <c r="W11" s="2"/>
      <c r="X11" s="2"/>
      <c r="Y11" s="2"/>
      <c r="Z11" s="2"/>
      <c r="AA11" s="2"/>
    </row>
    <row r="12" spans="1:27" ht="16.899999999999999" customHeight="1">
      <c r="A12" s="122"/>
      <c r="B12" s="984" t="s">
        <v>2417</v>
      </c>
      <c r="C12" s="124" t="s">
        <v>463</v>
      </c>
      <c r="D12" s="283"/>
      <c r="E12" s="2" t="s">
        <v>2418</v>
      </c>
      <c r="F12" s="285"/>
      <c r="G12" s="300" t="s">
        <v>747</v>
      </c>
      <c r="H12" s="386">
        <v>112268000</v>
      </c>
      <c r="I12" s="240"/>
      <c r="J12" s="2"/>
      <c r="K12" s="2"/>
      <c r="L12" s="2"/>
      <c r="M12" s="2"/>
      <c r="N12" s="2"/>
      <c r="O12" s="2"/>
      <c r="P12" s="2"/>
      <c r="Q12" s="2"/>
      <c r="R12" s="2"/>
      <c r="S12" s="2"/>
      <c r="T12" s="2"/>
      <c r="U12" s="2"/>
      <c r="V12" s="2"/>
      <c r="W12" s="2"/>
      <c r="X12" s="2"/>
      <c r="Y12" s="2"/>
      <c r="Z12" s="2"/>
      <c r="AA12" s="2"/>
    </row>
    <row r="13" spans="1:27" ht="16.899999999999999" customHeight="1">
      <c r="A13" s="124" t="s">
        <v>403</v>
      </c>
      <c r="B13" s="984" t="s">
        <v>2419</v>
      </c>
      <c r="C13" s="124" t="s">
        <v>471</v>
      </c>
      <c r="D13" s="283"/>
      <c r="E13" s="375" t="s">
        <v>2420</v>
      </c>
      <c r="F13" s="414"/>
      <c r="G13" s="300" t="s">
        <v>747</v>
      </c>
      <c r="H13" s="386">
        <v>63439000</v>
      </c>
      <c r="I13" s="240"/>
      <c r="J13" s="2"/>
      <c r="K13" s="2"/>
      <c r="L13" s="2"/>
      <c r="M13" s="2"/>
      <c r="N13" s="2"/>
      <c r="O13" s="2"/>
      <c r="P13" s="2"/>
      <c r="Q13" s="2"/>
      <c r="R13" s="2"/>
      <c r="S13" s="2"/>
      <c r="T13" s="2"/>
      <c r="U13" s="2"/>
      <c r="V13" s="2"/>
      <c r="W13" s="2"/>
      <c r="X13" s="2"/>
      <c r="Y13" s="2"/>
      <c r="Z13" s="2"/>
      <c r="AA13" s="2"/>
    </row>
    <row r="14" spans="1:27" ht="16.899999999999999" customHeight="1">
      <c r="A14" s="122" t="s">
        <v>360</v>
      </c>
      <c r="B14" s="984" t="s">
        <v>2421</v>
      </c>
      <c r="C14" s="124" t="s">
        <v>530</v>
      </c>
      <c r="D14" s="283"/>
      <c r="E14" s="2" t="s">
        <v>2422</v>
      </c>
      <c r="F14" s="285"/>
      <c r="G14" s="300" t="s">
        <v>747</v>
      </c>
      <c r="H14" s="386"/>
      <c r="I14" s="240"/>
      <c r="J14" s="2"/>
      <c r="K14" s="2"/>
      <c r="L14" s="2"/>
      <c r="M14" s="2"/>
      <c r="N14" s="2"/>
      <c r="O14" s="2"/>
      <c r="P14" s="2"/>
      <c r="Q14" s="2"/>
      <c r="R14" s="2"/>
      <c r="S14" s="2"/>
      <c r="T14" s="2"/>
      <c r="U14" s="2"/>
      <c r="V14" s="2"/>
      <c r="W14" s="2"/>
      <c r="X14" s="2"/>
      <c r="Y14" s="2"/>
      <c r="Z14" s="2"/>
      <c r="AA14" s="2"/>
    </row>
    <row r="15" spans="1:27" ht="16.899999999999999" customHeight="1">
      <c r="A15" s="124" t="s">
        <v>428</v>
      </c>
      <c r="B15" s="984" t="s">
        <v>2423</v>
      </c>
      <c r="C15" s="124" t="s">
        <v>532</v>
      </c>
      <c r="D15" s="283"/>
      <c r="E15" s="2" t="s">
        <v>2424</v>
      </c>
      <c r="F15" s="285"/>
      <c r="G15" s="300" t="s">
        <v>747</v>
      </c>
      <c r="H15" s="386"/>
      <c r="I15" s="240"/>
      <c r="J15" s="2"/>
      <c r="K15" s="2"/>
      <c r="L15" s="2"/>
      <c r="M15" s="2"/>
      <c r="N15" s="2"/>
      <c r="O15" s="2"/>
      <c r="P15" s="2"/>
      <c r="Q15" s="2"/>
      <c r="R15" s="2"/>
      <c r="S15" s="2"/>
      <c r="T15" s="2"/>
      <c r="U15" s="2"/>
      <c r="V15" s="2"/>
      <c r="W15" s="2"/>
      <c r="X15" s="2"/>
      <c r="Y15" s="2"/>
      <c r="Z15" s="2"/>
      <c r="AA15" s="2"/>
    </row>
    <row r="16" spans="1:27" ht="16.899999999999999" customHeight="1">
      <c r="A16" s="124" t="s">
        <v>432</v>
      </c>
      <c r="B16" s="984" t="s">
        <v>2425</v>
      </c>
      <c r="C16" s="124" t="s">
        <v>242</v>
      </c>
      <c r="D16" s="283"/>
      <c r="E16" s="2" t="s">
        <v>2426</v>
      </c>
      <c r="F16" s="285"/>
      <c r="G16" s="300" t="s">
        <v>747</v>
      </c>
      <c r="H16" s="386">
        <v>36284000</v>
      </c>
      <c r="I16" s="240"/>
      <c r="J16" s="2"/>
      <c r="K16" s="2"/>
      <c r="L16" s="2"/>
      <c r="M16" s="2"/>
      <c r="N16" s="2"/>
      <c r="O16" s="2"/>
      <c r="P16" s="2"/>
      <c r="Q16" s="2"/>
      <c r="R16" s="2"/>
      <c r="S16" s="2"/>
      <c r="T16" s="2"/>
      <c r="U16" s="2"/>
      <c r="V16" s="2"/>
      <c r="W16" s="2"/>
      <c r="X16" s="2"/>
      <c r="Y16" s="2"/>
      <c r="Z16" s="2"/>
      <c r="AA16" s="2"/>
    </row>
    <row r="17" spans="1:27" ht="16.899999999999999" customHeight="1">
      <c r="A17" s="124" t="s">
        <v>357</v>
      </c>
      <c r="B17" s="984" t="s">
        <v>2427</v>
      </c>
      <c r="C17" s="124" t="s">
        <v>245</v>
      </c>
      <c r="D17" s="283"/>
      <c r="E17" s="2" t="s">
        <v>2428</v>
      </c>
      <c r="F17" s="285"/>
      <c r="G17" s="2"/>
      <c r="H17" s="1080">
        <v>42369</v>
      </c>
      <c r="I17" s="240"/>
      <c r="J17" s="2"/>
      <c r="K17" s="2"/>
      <c r="L17" s="2"/>
      <c r="M17" s="2"/>
      <c r="N17" s="2"/>
      <c r="O17" s="2"/>
      <c r="P17" s="2"/>
      <c r="Q17" s="2"/>
      <c r="R17" s="2"/>
      <c r="S17" s="2"/>
      <c r="T17" s="2"/>
      <c r="U17" s="2"/>
      <c r="V17" s="2"/>
      <c r="W17" s="2"/>
      <c r="X17" s="2"/>
      <c r="Y17" s="2"/>
      <c r="Z17" s="2"/>
      <c r="AA17" s="2"/>
    </row>
    <row r="18" spans="1:27" ht="16.899999999999999" customHeight="1">
      <c r="A18" s="122"/>
      <c r="B18" s="984" t="s">
        <v>2429</v>
      </c>
      <c r="C18" s="124" t="s">
        <v>248</v>
      </c>
      <c r="D18" s="283"/>
      <c r="E18" s="2" t="s">
        <v>2430</v>
      </c>
      <c r="F18" s="285"/>
      <c r="G18" s="2"/>
      <c r="H18" s="887">
        <v>4.4999999999999998E-2</v>
      </c>
      <c r="I18" s="240"/>
      <c r="J18" s="2"/>
      <c r="K18" s="2"/>
      <c r="L18" s="2"/>
      <c r="M18" s="2"/>
      <c r="N18" s="2"/>
      <c r="O18" s="2"/>
      <c r="P18" s="2"/>
      <c r="Q18" s="2"/>
      <c r="R18" s="2"/>
      <c r="S18" s="2"/>
      <c r="T18" s="2"/>
      <c r="U18" s="2"/>
      <c r="V18" s="2"/>
      <c r="W18" s="2"/>
      <c r="X18" s="2"/>
      <c r="Y18" s="2"/>
      <c r="Z18" s="2"/>
      <c r="AA18" s="2"/>
    </row>
    <row r="19" spans="1:27" ht="16.899999999999999" customHeight="1">
      <c r="A19" s="124" t="s">
        <v>380</v>
      </c>
      <c r="B19" s="984" t="s">
        <v>2431</v>
      </c>
      <c r="C19" s="124" t="s">
        <v>252</v>
      </c>
      <c r="D19" s="283"/>
      <c r="E19" s="2" t="s">
        <v>2432</v>
      </c>
      <c r="F19" s="285"/>
      <c r="G19" s="2"/>
      <c r="H19" s="887">
        <v>7.7499999999999999E-2</v>
      </c>
      <c r="I19" s="240"/>
      <c r="J19" s="2"/>
      <c r="K19" s="2"/>
      <c r="L19" s="2"/>
      <c r="M19" s="2"/>
      <c r="N19" s="2"/>
      <c r="O19" s="2"/>
      <c r="P19" s="2"/>
      <c r="Q19" s="2"/>
      <c r="R19" s="2"/>
      <c r="S19" s="2"/>
      <c r="T19" s="2"/>
      <c r="U19" s="2"/>
      <c r="V19" s="2"/>
      <c r="W19" s="2"/>
      <c r="X19" s="2"/>
      <c r="Y19" s="2"/>
      <c r="Z19" s="2"/>
      <c r="AA19" s="2"/>
    </row>
    <row r="20" spans="1:27" ht="16.899999999999999" customHeight="1">
      <c r="A20" s="122" t="s">
        <v>360</v>
      </c>
      <c r="B20" s="984" t="s">
        <v>2433</v>
      </c>
      <c r="C20" s="124" t="s">
        <v>538</v>
      </c>
      <c r="D20" s="283"/>
      <c r="E20" s="2" t="s">
        <v>2434</v>
      </c>
      <c r="F20" s="285"/>
      <c r="G20" s="2"/>
      <c r="H20" s="887">
        <v>2.5000000000000001E-2</v>
      </c>
      <c r="I20" s="240"/>
      <c r="J20" s="2"/>
      <c r="K20" s="2"/>
      <c r="L20" s="2"/>
      <c r="M20" s="2"/>
      <c r="N20" s="2"/>
      <c r="O20" s="2"/>
      <c r="P20" s="2"/>
      <c r="Q20" s="2"/>
      <c r="R20" s="2"/>
      <c r="S20" s="2"/>
      <c r="T20" s="2"/>
      <c r="U20" s="2"/>
      <c r="V20" s="2"/>
      <c r="W20" s="2"/>
      <c r="X20" s="2"/>
      <c r="Y20" s="2"/>
      <c r="Z20" s="2"/>
      <c r="AA20" s="2"/>
    </row>
    <row r="21" spans="1:27" ht="16.899999999999999" customHeight="1">
      <c r="A21" s="124" t="s">
        <v>401</v>
      </c>
      <c r="B21" s="984" t="s">
        <v>2435</v>
      </c>
      <c r="C21" s="122"/>
      <c r="D21" s="283"/>
      <c r="E21" s="284" t="s">
        <v>2436</v>
      </c>
      <c r="F21" s="285"/>
      <c r="G21" s="2"/>
      <c r="H21" s="2"/>
      <c r="I21" s="240"/>
      <c r="J21" s="2"/>
      <c r="K21" s="2"/>
      <c r="L21" s="2"/>
      <c r="M21" s="2"/>
      <c r="N21" s="2"/>
      <c r="O21" s="2"/>
      <c r="P21" s="2"/>
      <c r="Q21" s="2"/>
      <c r="R21" s="2"/>
      <c r="S21" s="2"/>
      <c r="T21" s="2"/>
      <c r="U21" s="2"/>
      <c r="V21" s="2"/>
      <c r="W21" s="2"/>
      <c r="X21" s="2"/>
      <c r="Y21" s="2"/>
      <c r="Z21" s="2"/>
      <c r="AA21" s="2"/>
    </row>
    <row r="22" spans="1:27" ht="16.899999999999999" customHeight="1">
      <c r="A22" s="122"/>
      <c r="B22" s="984" t="s">
        <v>2437</v>
      </c>
      <c r="C22" s="124" t="s">
        <v>540</v>
      </c>
      <c r="D22" s="283"/>
      <c r="E22" s="2" t="s">
        <v>2438</v>
      </c>
      <c r="F22" s="285"/>
      <c r="G22" s="300" t="s">
        <v>747</v>
      </c>
      <c r="H22" s="386">
        <v>0</v>
      </c>
      <c r="I22" s="240"/>
      <c r="J22" s="2"/>
      <c r="K22" s="2"/>
      <c r="L22" s="2"/>
      <c r="M22" s="2"/>
      <c r="N22" s="2"/>
      <c r="O22" s="2"/>
      <c r="P22" s="2"/>
      <c r="Q22" s="2"/>
      <c r="R22" s="2"/>
      <c r="S22" s="2"/>
      <c r="T22" s="2"/>
      <c r="U22" s="2"/>
      <c r="V22" s="2"/>
      <c r="W22" s="2"/>
      <c r="X22" s="2"/>
      <c r="Y22" s="2"/>
      <c r="Z22" s="2"/>
      <c r="AA22" s="2"/>
    </row>
    <row r="23" spans="1:27" ht="16.899999999999999" customHeight="1">
      <c r="A23" s="124" t="s">
        <v>418</v>
      </c>
      <c r="B23" s="984" t="s">
        <v>2439</v>
      </c>
      <c r="C23" s="124" t="s">
        <v>542</v>
      </c>
      <c r="D23" s="283"/>
      <c r="E23" s="2" t="s">
        <v>2440</v>
      </c>
      <c r="F23" s="285"/>
      <c r="G23" s="300" t="s">
        <v>747</v>
      </c>
      <c r="H23" s="386">
        <v>4837000</v>
      </c>
      <c r="I23" s="240"/>
      <c r="J23" s="2"/>
      <c r="K23" s="2"/>
      <c r="L23" s="2"/>
      <c r="M23" s="2"/>
      <c r="N23" s="2"/>
      <c r="O23" s="2"/>
      <c r="P23" s="2"/>
      <c r="Q23" s="2"/>
      <c r="R23" s="2"/>
      <c r="S23" s="2"/>
      <c r="T23" s="2"/>
      <c r="U23" s="2"/>
      <c r="V23" s="2"/>
      <c r="W23" s="2"/>
      <c r="X23" s="2"/>
      <c r="Y23" s="2"/>
      <c r="Z23" s="2"/>
      <c r="AA23" s="2"/>
    </row>
    <row r="24" spans="1:27" ht="16.899999999999999" customHeight="1">
      <c r="A24" s="122"/>
      <c r="B24" s="984" t="s">
        <v>2441</v>
      </c>
      <c r="C24" s="124" t="s">
        <v>544</v>
      </c>
      <c r="D24" s="283"/>
      <c r="E24" s="2" t="s">
        <v>2442</v>
      </c>
      <c r="F24" s="285"/>
      <c r="G24" s="300" t="s">
        <v>747</v>
      </c>
      <c r="H24" s="386">
        <v>-5217000</v>
      </c>
      <c r="I24" s="240"/>
      <c r="J24" s="2"/>
      <c r="K24" s="2"/>
      <c r="L24" s="2"/>
      <c r="M24" s="2"/>
      <c r="N24" s="2"/>
      <c r="O24" s="2"/>
      <c r="P24" s="2"/>
      <c r="Q24" s="2"/>
      <c r="R24" s="2"/>
      <c r="S24" s="2"/>
      <c r="T24" s="2"/>
      <c r="U24" s="2"/>
      <c r="V24" s="2"/>
      <c r="W24" s="2"/>
      <c r="X24" s="2"/>
      <c r="Y24" s="2"/>
      <c r="Z24" s="2"/>
      <c r="AA24" s="2"/>
    </row>
    <row r="25" spans="1:27" ht="16.899999999999999" customHeight="1">
      <c r="A25" s="124" t="s">
        <v>430</v>
      </c>
      <c r="B25" s="984" t="s">
        <v>2443</v>
      </c>
      <c r="C25" s="124" t="s">
        <v>546</v>
      </c>
      <c r="D25" s="283"/>
      <c r="E25" s="2" t="s">
        <v>2444</v>
      </c>
      <c r="F25" s="285"/>
      <c r="G25" s="300" t="s">
        <v>747</v>
      </c>
      <c r="H25" s="386"/>
      <c r="I25" s="240"/>
      <c r="J25" s="2"/>
      <c r="K25" s="2"/>
      <c r="L25" s="2"/>
      <c r="M25" s="2"/>
      <c r="N25" s="2"/>
      <c r="O25" s="2"/>
      <c r="P25" s="2"/>
      <c r="Q25" s="2"/>
      <c r="R25" s="2"/>
      <c r="S25" s="2"/>
      <c r="T25" s="2"/>
      <c r="U25" s="2"/>
      <c r="V25" s="2"/>
      <c r="W25" s="2"/>
      <c r="X25" s="2"/>
      <c r="Y25" s="2"/>
      <c r="Z25" s="2"/>
      <c r="AA25" s="2"/>
    </row>
    <row r="26" spans="1:27" ht="16.899999999999999" customHeight="1">
      <c r="A26" s="122"/>
      <c r="B26" s="984" t="s">
        <v>2445</v>
      </c>
      <c r="C26" s="124" t="s">
        <v>547</v>
      </c>
      <c r="D26" s="283"/>
      <c r="E26" s="2" t="s">
        <v>2446</v>
      </c>
      <c r="F26" s="285"/>
      <c r="G26" s="300" t="s">
        <v>747</v>
      </c>
      <c r="H26" s="386"/>
      <c r="I26" s="240"/>
      <c r="J26" s="2"/>
      <c r="K26" s="2"/>
      <c r="L26" s="2"/>
      <c r="M26" s="2"/>
      <c r="N26" s="2"/>
      <c r="O26" s="2"/>
      <c r="P26" s="2"/>
      <c r="Q26" s="2"/>
      <c r="R26" s="2"/>
      <c r="S26" s="2"/>
      <c r="T26" s="2"/>
      <c r="U26" s="2"/>
      <c r="V26" s="2"/>
      <c r="W26" s="2"/>
      <c r="X26" s="2"/>
      <c r="Y26" s="2"/>
      <c r="Z26" s="2"/>
      <c r="AA26" s="2"/>
    </row>
    <row r="27" spans="1:27" ht="16.899999999999999" customHeight="1">
      <c r="A27" s="124" t="s">
        <v>434</v>
      </c>
      <c r="B27" s="984" t="s">
        <v>2447</v>
      </c>
      <c r="C27" s="124" t="s">
        <v>548</v>
      </c>
      <c r="D27" s="283"/>
      <c r="E27" s="2" t="s">
        <v>2448</v>
      </c>
      <c r="F27" s="285"/>
      <c r="G27" s="300" t="s">
        <v>747</v>
      </c>
      <c r="H27" s="386">
        <v>5806000</v>
      </c>
      <c r="I27" s="240"/>
      <c r="J27" s="2"/>
      <c r="K27" s="2"/>
      <c r="L27" s="2"/>
      <c r="M27" s="2"/>
      <c r="N27" s="2"/>
      <c r="O27" s="2"/>
      <c r="P27" s="2"/>
      <c r="Q27" s="2"/>
      <c r="R27" s="2"/>
      <c r="S27" s="2"/>
      <c r="T27" s="2"/>
      <c r="U27" s="2"/>
      <c r="V27" s="2"/>
      <c r="W27" s="2"/>
      <c r="X27" s="2"/>
      <c r="Y27" s="2"/>
      <c r="Z27" s="2"/>
      <c r="AA27" s="2"/>
    </row>
    <row r="28" spans="1:27" ht="16.899999999999999" customHeight="1">
      <c r="A28" s="124" t="s">
        <v>2449</v>
      </c>
      <c r="B28" s="984" t="s">
        <v>2450</v>
      </c>
      <c r="C28" s="124" t="s">
        <v>549</v>
      </c>
      <c r="D28" s="283"/>
      <c r="E28" s="2" t="s">
        <v>2451</v>
      </c>
      <c r="F28" s="285"/>
      <c r="G28" s="300" t="s">
        <v>747</v>
      </c>
      <c r="H28" s="386">
        <v>0</v>
      </c>
      <c r="I28" s="240"/>
      <c r="J28" s="2"/>
      <c r="K28" s="2"/>
      <c r="L28" s="2"/>
      <c r="M28" s="2"/>
      <c r="N28" s="2"/>
      <c r="O28" s="2"/>
      <c r="P28" s="2"/>
      <c r="Q28" s="2"/>
      <c r="R28" s="2"/>
      <c r="S28" s="2"/>
      <c r="T28" s="2"/>
      <c r="U28" s="2"/>
      <c r="V28" s="2"/>
      <c r="W28" s="2"/>
      <c r="X28" s="2"/>
      <c r="Y28" s="2"/>
      <c r="Z28" s="2"/>
      <c r="AA28" s="2"/>
    </row>
    <row r="29" spans="1:27" ht="16.899999999999999" customHeight="1">
      <c r="A29" s="122"/>
      <c r="B29" s="238"/>
      <c r="C29" s="124" t="s">
        <v>550</v>
      </c>
      <c r="D29" s="283"/>
      <c r="E29" s="300" t="s">
        <v>2452</v>
      </c>
      <c r="F29" s="285"/>
      <c r="G29" s="300" t="s">
        <v>747</v>
      </c>
      <c r="H29" s="1081">
        <f>SUM(H22:H28)</f>
        <v>5426000</v>
      </c>
      <c r="I29" s="240"/>
      <c r="J29" s="2"/>
      <c r="K29" s="2"/>
      <c r="L29" s="2"/>
      <c r="M29" s="2"/>
      <c r="N29" s="2"/>
      <c r="O29" s="2"/>
      <c r="P29" s="2"/>
      <c r="Q29" s="2"/>
      <c r="R29" s="2"/>
      <c r="S29" s="2"/>
      <c r="T29" s="2"/>
      <c r="U29" s="2"/>
      <c r="V29" s="2"/>
      <c r="W29" s="2"/>
      <c r="X29" s="2"/>
      <c r="Y29" s="2"/>
      <c r="Z29" s="2"/>
      <c r="AA29" s="2"/>
    </row>
    <row r="30" spans="1:27" ht="16.899999999999999" customHeight="1">
      <c r="A30" s="278"/>
      <c r="B30" s="282"/>
      <c r="C30" s="124" t="s">
        <v>551</v>
      </c>
      <c r="D30" s="283"/>
      <c r="E30" s="2" t="s">
        <v>2453</v>
      </c>
      <c r="F30" s="285"/>
      <c r="G30" s="2"/>
      <c r="H30" s="123">
        <v>327</v>
      </c>
      <c r="I30" s="240"/>
      <c r="J30" s="2"/>
      <c r="K30" s="2"/>
      <c r="L30" s="2"/>
      <c r="M30" s="2"/>
      <c r="N30" s="2"/>
      <c r="O30" s="2"/>
      <c r="P30" s="2"/>
      <c r="Q30" s="2"/>
      <c r="R30" s="2"/>
      <c r="S30" s="2"/>
      <c r="T30" s="2"/>
      <c r="U30" s="2"/>
      <c r="V30" s="2"/>
      <c r="W30" s="2"/>
      <c r="X30" s="2"/>
      <c r="Y30" s="2"/>
      <c r="Z30" s="2"/>
      <c r="AA30" s="2"/>
    </row>
    <row r="31" spans="1:27" ht="16.899999999999999" customHeight="1">
      <c r="A31" s="122"/>
      <c r="B31" s="984" t="s">
        <v>2454</v>
      </c>
      <c r="C31" s="124" t="s">
        <v>552</v>
      </c>
      <c r="D31" s="283"/>
      <c r="E31" s="2" t="s">
        <v>2455</v>
      </c>
      <c r="F31" s="285"/>
      <c r="G31" s="2"/>
      <c r="H31" s="123">
        <v>464</v>
      </c>
      <c r="I31" s="240"/>
      <c r="J31" s="2"/>
      <c r="K31" s="2"/>
      <c r="L31" s="2"/>
      <c r="M31" s="2"/>
      <c r="N31" s="2"/>
      <c r="O31" s="2"/>
      <c r="P31" s="2"/>
      <c r="Q31" s="2"/>
      <c r="R31" s="2"/>
      <c r="S31" s="2"/>
      <c r="T31" s="2"/>
      <c r="U31" s="2"/>
      <c r="V31" s="2"/>
      <c r="W31" s="2"/>
      <c r="X31" s="2"/>
      <c r="Y31" s="2"/>
      <c r="Z31" s="2"/>
      <c r="AA31" s="2"/>
    </row>
    <row r="32" spans="1:27" ht="16.899999999999999" customHeight="1">
      <c r="A32" s="122"/>
      <c r="B32" s="984" t="s">
        <v>2456</v>
      </c>
      <c r="C32" s="124" t="s">
        <v>553</v>
      </c>
      <c r="D32" s="283"/>
      <c r="E32" s="2" t="s">
        <v>2457</v>
      </c>
      <c r="F32" s="285"/>
      <c r="G32" s="2"/>
      <c r="H32" s="123">
        <v>179</v>
      </c>
      <c r="I32" s="240"/>
      <c r="J32" s="2"/>
      <c r="K32" s="2"/>
      <c r="L32" s="2"/>
      <c r="M32" s="2"/>
      <c r="N32" s="2"/>
      <c r="O32" s="2"/>
      <c r="P32" s="2"/>
      <c r="Q32" s="2"/>
      <c r="R32" s="2"/>
      <c r="S32" s="2"/>
      <c r="T32" s="2"/>
      <c r="U32" s="2"/>
      <c r="V32" s="2"/>
      <c r="W32" s="2"/>
      <c r="X32" s="2"/>
      <c r="Y32" s="2"/>
      <c r="Z32" s="2"/>
      <c r="AA32" s="2"/>
    </row>
    <row r="33" spans="1:27" ht="16.899999999999999" customHeight="1">
      <c r="A33" s="122"/>
      <c r="B33" s="984" t="s">
        <v>2458</v>
      </c>
      <c r="C33" s="122"/>
      <c r="D33" s="283"/>
      <c r="E33" s="886" t="s">
        <v>2459</v>
      </c>
      <c r="F33" s="785"/>
      <c r="G33" s="2"/>
      <c r="H33" s="2"/>
      <c r="I33" s="240"/>
      <c r="J33" s="2"/>
      <c r="K33" s="2"/>
      <c r="L33" s="2"/>
      <c r="M33" s="2"/>
      <c r="N33" s="2"/>
      <c r="O33" s="2"/>
      <c r="P33" s="2"/>
      <c r="Q33" s="2"/>
      <c r="R33" s="2"/>
      <c r="S33" s="2"/>
      <c r="T33" s="2"/>
      <c r="U33" s="2"/>
      <c r="V33" s="2"/>
      <c r="W33" s="2"/>
      <c r="X33" s="2"/>
      <c r="Y33" s="2"/>
      <c r="Z33" s="2"/>
      <c r="AA33" s="2"/>
    </row>
    <row r="34" spans="1:27" ht="16.899999999999999" customHeight="1">
      <c r="A34" s="244"/>
      <c r="B34" s="985"/>
      <c r="C34" s="124" t="s">
        <v>554</v>
      </c>
      <c r="D34" s="283"/>
      <c r="E34" s="2" t="s">
        <v>2460</v>
      </c>
      <c r="F34" s="285"/>
      <c r="G34" s="300" t="s">
        <v>747</v>
      </c>
      <c r="H34" s="386"/>
      <c r="I34" s="240"/>
      <c r="J34" s="2"/>
      <c r="K34" s="2"/>
      <c r="L34" s="2"/>
      <c r="M34" s="2"/>
      <c r="N34" s="2"/>
      <c r="O34" s="2"/>
      <c r="P34" s="2"/>
      <c r="Q34" s="2"/>
      <c r="R34" s="2"/>
      <c r="S34" s="2"/>
      <c r="T34" s="2"/>
      <c r="U34" s="2"/>
      <c r="V34" s="2"/>
      <c r="W34" s="2"/>
      <c r="X34" s="2"/>
      <c r="Y34" s="2"/>
      <c r="Z34" s="2"/>
      <c r="AA34" s="2"/>
    </row>
    <row r="35" spans="1:27" ht="16.899999999999999" customHeight="1">
      <c r="A35" s="244"/>
      <c r="B35" s="985"/>
      <c r="C35" s="124" t="s">
        <v>555</v>
      </c>
      <c r="D35" s="283"/>
      <c r="E35" s="2" t="s">
        <v>2461</v>
      </c>
      <c r="F35" s="285"/>
      <c r="G35" s="300" t="s">
        <v>747</v>
      </c>
      <c r="H35" s="386">
        <v>2563000</v>
      </c>
      <c r="I35" s="240"/>
      <c r="J35" s="2"/>
      <c r="K35" s="2"/>
      <c r="L35" s="2"/>
      <c r="M35" s="2"/>
      <c r="N35" s="2"/>
      <c r="O35" s="2"/>
      <c r="P35" s="2"/>
      <c r="Q35" s="2"/>
      <c r="R35" s="2"/>
      <c r="S35" s="2"/>
      <c r="T35" s="2"/>
      <c r="U35" s="2"/>
      <c r="V35" s="2"/>
      <c r="W35" s="2"/>
      <c r="X35" s="2"/>
      <c r="Y35" s="2"/>
      <c r="Z35" s="2"/>
      <c r="AA35" s="2"/>
    </row>
    <row r="36" spans="1:27" ht="16.899999999999999" customHeight="1">
      <c r="A36" s="244"/>
      <c r="B36" s="985"/>
      <c r="C36" s="124" t="s">
        <v>556</v>
      </c>
      <c r="D36" s="283"/>
      <c r="E36" s="2" t="s">
        <v>2462</v>
      </c>
      <c r="F36" s="285"/>
      <c r="G36" s="300" t="s">
        <v>747</v>
      </c>
      <c r="H36" s="386"/>
      <c r="I36" s="240"/>
      <c r="J36" s="2"/>
      <c r="K36" s="2"/>
      <c r="L36" s="2"/>
      <c r="M36" s="2"/>
      <c r="N36" s="2"/>
      <c r="O36" s="2"/>
      <c r="P36" s="2"/>
      <c r="Q36" s="2"/>
      <c r="R36" s="2"/>
      <c r="S36" s="2"/>
      <c r="T36" s="2"/>
      <c r="U36" s="2"/>
      <c r="V36" s="2"/>
      <c r="W36" s="2"/>
      <c r="X36" s="2"/>
      <c r="Y36" s="2"/>
      <c r="Z36" s="2"/>
      <c r="AA36" s="2"/>
    </row>
    <row r="37" spans="1:27" ht="16.899999999999999" customHeight="1">
      <c r="A37" s="244"/>
      <c r="B37" s="985"/>
      <c r="C37" s="124" t="s">
        <v>557</v>
      </c>
      <c r="D37" s="283"/>
      <c r="E37" s="2" t="s">
        <v>2463</v>
      </c>
      <c r="F37" s="285"/>
      <c r="G37" s="300" t="s">
        <v>747</v>
      </c>
      <c r="H37" s="386"/>
      <c r="I37" s="240"/>
      <c r="J37" s="2"/>
      <c r="K37" s="2"/>
      <c r="L37" s="2"/>
      <c r="M37" s="2"/>
      <c r="N37" s="2"/>
      <c r="O37" s="2"/>
      <c r="P37" s="2"/>
      <c r="Q37" s="2"/>
      <c r="R37" s="2"/>
      <c r="S37" s="2"/>
      <c r="T37" s="2"/>
      <c r="U37" s="2"/>
      <c r="V37" s="2"/>
      <c r="W37" s="2"/>
      <c r="X37" s="2"/>
      <c r="Y37" s="2"/>
      <c r="Z37" s="2"/>
      <c r="AA37" s="2"/>
    </row>
    <row r="38" spans="1:27" ht="16.899999999999999" customHeight="1">
      <c r="A38" s="244"/>
      <c r="B38" s="985"/>
      <c r="C38" s="124" t="s">
        <v>696</v>
      </c>
      <c r="D38" s="283"/>
      <c r="E38" s="2" t="s">
        <v>2452</v>
      </c>
      <c r="F38" s="285"/>
      <c r="G38" s="300" t="s">
        <v>747</v>
      </c>
      <c r="H38" s="386"/>
      <c r="I38" s="240"/>
      <c r="J38" s="2"/>
      <c r="K38" s="2"/>
      <c r="L38" s="2"/>
      <c r="M38" s="2"/>
      <c r="N38" s="2"/>
      <c r="O38" s="2"/>
      <c r="P38" s="2"/>
      <c r="Q38" s="2"/>
      <c r="R38" s="2"/>
      <c r="S38" s="2"/>
      <c r="T38" s="2"/>
      <c r="U38" s="2"/>
      <c r="V38" s="2"/>
      <c r="W38" s="2"/>
      <c r="X38" s="2"/>
      <c r="Y38" s="2"/>
      <c r="Z38" s="2"/>
      <c r="AA38" s="2"/>
    </row>
    <row r="39" spans="1:27" ht="16.899999999999999" customHeight="1">
      <c r="A39" s="244"/>
      <c r="B39" s="985"/>
      <c r="C39" s="124" t="s">
        <v>698</v>
      </c>
      <c r="D39" s="283"/>
      <c r="E39" s="2" t="s">
        <v>2464</v>
      </c>
      <c r="F39" s="285"/>
      <c r="G39" s="300" t="s">
        <v>747</v>
      </c>
      <c r="H39" s="386"/>
      <c r="I39" s="240"/>
      <c r="J39" s="2"/>
      <c r="K39" s="2"/>
      <c r="L39" s="2"/>
      <c r="M39" s="2"/>
      <c r="N39" s="2"/>
      <c r="O39" s="2"/>
      <c r="P39" s="2"/>
      <c r="Q39" s="2"/>
      <c r="R39" s="2"/>
      <c r="S39" s="2"/>
      <c r="T39" s="2"/>
      <c r="U39" s="2"/>
      <c r="V39" s="2"/>
      <c r="W39" s="2"/>
      <c r="X39" s="2"/>
      <c r="Y39" s="2"/>
      <c r="Z39" s="2"/>
      <c r="AA39" s="2"/>
    </row>
    <row r="40" spans="1:27" ht="16.899999999999999" customHeight="1">
      <c r="A40" s="244"/>
      <c r="B40" s="985"/>
      <c r="C40" s="124" t="s">
        <v>700</v>
      </c>
      <c r="D40" s="283"/>
      <c r="E40" s="2" t="s">
        <v>2465</v>
      </c>
      <c r="F40" s="285"/>
      <c r="G40" s="300" t="s">
        <v>747</v>
      </c>
      <c r="H40" s="386"/>
      <c r="I40" s="240"/>
      <c r="J40" s="2"/>
      <c r="K40" s="2"/>
      <c r="L40" s="2"/>
      <c r="M40" s="2"/>
      <c r="N40" s="2"/>
      <c r="O40" s="2"/>
      <c r="P40" s="2"/>
      <c r="Q40" s="2"/>
      <c r="R40" s="2"/>
      <c r="S40" s="2"/>
      <c r="T40" s="2"/>
      <c r="U40" s="2"/>
      <c r="V40" s="2"/>
      <c r="W40" s="2"/>
      <c r="X40" s="2"/>
      <c r="Y40" s="2"/>
      <c r="Z40" s="2"/>
      <c r="AA40" s="2"/>
    </row>
    <row r="41" spans="1:27" ht="16.899999999999999" customHeight="1">
      <c r="A41" s="244"/>
      <c r="B41" s="985"/>
      <c r="C41" s="124" t="s">
        <v>292</v>
      </c>
      <c r="D41" s="283"/>
      <c r="E41" s="2" t="s">
        <v>2466</v>
      </c>
      <c r="F41" s="285"/>
      <c r="G41" s="2"/>
      <c r="H41" s="123"/>
      <c r="I41" s="240"/>
      <c r="J41" s="2"/>
      <c r="K41" s="2"/>
      <c r="L41" s="2"/>
      <c r="M41" s="2"/>
      <c r="N41" s="2"/>
      <c r="O41" s="2"/>
      <c r="P41" s="2"/>
      <c r="Q41" s="2"/>
      <c r="R41" s="2"/>
      <c r="S41" s="2"/>
      <c r="T41" s="2"/>
      <c r="U41" s="2"/>
      <c r="V41" s="2"/>
      <c r="W41" s="2"/>
      <c r="X41" s="2"/>
      <c r="Y41" s="2"/>
      <c r="Z41" s="2"/>
      <c r="AA41" s="2"/>
    </row>
    <row r="42" spans="1:27" ht="16.899999999999999" customHeight="1">
      <c r="A42" s="244"/>
      <c r="B42" s="985"/>
      <c r="C42" s="124" t="s">
        <v>883</v>
      </c>
      <c r="D42" s="283"/>
      <c r="E42" s="2" t="s">
        <v>2467</v>
      </c>
      <c r="F42" s="285"/>
      <c r="G42" s="2"/>
      <c r="H42" s="123"/>
      <c r="I42" s="240"/>
      <c r="J42" s="2"/>
      <c r="K42" s="2"/>
      <c r="L42" s="2"/>
      <c r="M42" s="2"/>
      <c r="N42" s="2"/>
      <c r="O42" s="2"/>
      <c r="P42" s="2"/>
      <c r="Q42" s="2"/>
      <c r="R42" s="2"/>
      <c r="S42" s="2"/>
      <c r="T42" s="2"/>
      <c r="U42" s="2"/>
      <c r="V42" s="2"/>
      <c r="W42" s="2"/>
      <c r="X42" s="2"/>
      <c r="Y42" s="2"/>
      <c r="Z42" s="2"/>
      <c r="AA42" s="2"/>
    </row>
    <row r="43" spans="1:27" ht="16.899999999999999" customHeight="1">
      <c r="A43" s="244"/>
      <c r="B43" s="985"/>
      <c r="C43" s="124" t="s">
        <v>886</v>
      </c>
      <c r="D43" s="283"/>
      <c r="E43" s="2" t="s">
        <v>2468</v>
      </c>
      <c r="F43" s="285"/>
      <c r="G43" s="2"/>
      <c r="H43" s="123"/>
      <c r="I43" s="240"/>
      <c r="J43" s="2"/>
      <c r="K43" s="2"/>
      <c r="L43" s="2"/>
      <c r="M43" s="2"/>
      <c r="N43" s="2"/>
      <c r="O43" s="2"/>
      <c r="P43" s="2"/>
      <c r="Q43" s="2"/>
      <c r="R43" s="2"/>
      <c r="S43" s="2"/>
      <c r="T43" s="2"/>
      <c r="U43" s="2"/>
      <c r="V43" s="2"/>
      <c r="W43" s="2"/>
      <c r="X43" s="2"/>
      <c r="Y43" s="2"/>
      <c r="Z43" s="2"/>
      <c r="AA43" s="2"/>
    </row>
    <row r="44" spans="1:27" ht="16.899999999999999" customHeight="1">
      <c r="A44" s="244"/>
      <c r="B44" s="985"/>
      <c r="C44" s="124" t="s">
        <v>889</v>
      </c>
      <c r="D44" s="283"/>
      <c r="E44" s="2" t="s">
        <v>2469</v>
      </c>
      <c r="F44" s="285"/>
      <c r="G44" s="2"/>
      <c r="H44" s="123"/>
      <c r="I44" s="240"/>
      <c r="J44" s="2"/>
      <c r="K44" s="2"/>
      <c r="L44" s="2"/>
      <c r="M44" s="2"/>
      <c r="N44" s="2"/>
      <c r="O44" s="2"/>
      <c r="P44" s="2"/>
      <c r="Q44" s="2"/>
      <c r="R44" s="2"/>
      <c r="S44" s="2"/>
      <c r="T44" s="2"/>
      <c r="U44" s="2"/>
      <c r="V44" s="2"/>
      <c r="W44" s="2"/>
      <c r="X44" s="2"/>
      <c r="Y44" s="2"/>
      <c r="Z44" s="2"/>
      <c r="AA44" s="2"/>
    </row>
    <row r="45" spans="1:27" ht="16.899999999999999" customHeight="1">
      <c r="A45" s="244"/>
      <c r="B45" s="985"/>
      <c r="C45" s="278"/>
      <c r="D45" s="280"/>
      <c r="E45" s="280"/>
      <c r="F45" s="280"/>
      <c r="G45" s="280"/>
      <c r="H45" s="280"/>
      <c r="I45" s="282"/>
      <c r="J45" s="2"/>
      <c r="K45" s="2"/>
      <c r="L45" s="2"/>
      <c r="M45" s="2"/>
      <c r="N45" s="2"/>
      <c r="O45" s="2"/>
      <c r="P45" s="2"/>
      <c r="Q45" s="2"/>
      <c r="R45" s="2"/>
      <c r="S45" s="2"/>
      <c r="T45" s="2"/>
      <c r="U45" s="2"/>
      <c r="V45" s="2"/>
      <c r="W45" s="2"/>
      <c r="X45" s="2"/>
      <c r="Y45" s="2"/>
      <c r="Z45" s="2"/>
      <c r="AA45" s="2"/>
    </row>
    <row r="46" spans="1:27" ht="16.899999999999999" customHeight="1">
      <c r="A46" s="244"/>
      <c r="B46" s="985"/>
      <c r="C46" s="122"/>
      <c r="D46" s="978" t="s">
        <v>2470</v>
      </c>
      <c r="E46" s="129"/>
      <c r="F46" s="129"/>
      <c r="G46" s="129"/>
      <c r="H46" s="129"/>
      <c r="I46" s="240"/>
      <c r="J46" s="2"/>
      <c r="K46" s="2"/>
      <c r="L46" s="2"/>
      <c r="M46" s="2"/>
      <c r="N46" s="2"/>
      <c r="O46" s="2"/>
      <c r="P46" s="2"/>
      <c r="Q46" s="2"/>
      <c r="R46" s="2"/>
      <c r="S46" s="2"/>
      <c r="T46" s="2"/>
      <c r="U46" s="2"/>
      <c r="V46" s="2"/>
      <c r="W46" s="2"/>
      <c r="X46" s="2"/>
      <c r="Y46" s="2"/>
      <c r="Z46" s="2"/>
      <c r="AA46" s="2"/>
    </row>
    <row r="47" spans="1:27" ht="16.899999999999999" customHeight="1">
      <c r="A47" s="244"/>
      <c r="B47" s="985"/>
      <c r="C47" s="122"/>
      <c r="D47" s="978" t="s">
        <v>2471</v>
      </c>
      <c r="E47" s="129"/>
      <c r="F47" s="129"/>
      <c r="G47" s="129"/>
      <c r="H47" s="129"/>
      <c r="I47" s="240"/>
      <c r="J47" s="2"/>
      <c r="K47" s="2"/>
      <c r="L47" s="2"/>
      <c r="M47" s="2"/>
      <c r="N47" s="2"/>
      <c r="O47" s="2"/>
      <c r="P47" s="2"/>
      <c r="Q47" s="2"/>
      <c r="R47" s="2"/>
      <c r="S47" s="2"/>
      <c r="T47" s="2"/>
      <c r="U47" s="2"/>
      <c r="V47" s="2"/>
      <c r="W47" s="2"/>
      <c r="X47" s="2"/>
      <c r="Y47" s="2"/>
      <c r="Z47" s="2"/>
      <c r="AA47" s="2"/>
    </row>
    <row r="48" spans="1:27" ht="16.899999999999999" customHeight="1">
      <c r="A48" s="244"/>
      <c r="B48" s="985"/>
      <c r="C48" s="122"/>
      <c r="D48" s="2"/>
      <c r="E48" s="2"/>
      <c r="F48" s="2"/>
      <c r="G48" s="2"/>
      <c r="H48" s="2"/>
      <c r="I48" s="240"/>
      <c r="J48" s="2"/>
      <c r="K48" s="2"/>
      <c r="L48" s="2"/>
      <c r="M48" s="2"/>
      <c r="N48" s="2"/>
      <c r="O48" s="2"/>
      <c r="P48" s="2"/>
      <c r="Q48" s="2"/>
      <c r="R48" s="2"/>
      <c r="S48" s="2"/>
      <c r="T48" s="2"/>
      <c r="U48" s="2"/>
      <c r="V48" s="2"/>
      <c r="W48" s="2"/>
      <c r="X48" s="2"/>
      <c r="Y48" s="2"/>
      <c r="Z48" s="2"/>
      <c r="AA48" s="2"/>
    </row>
    <row r="49" spans="1:27" ht="16.899999999999999" customHeight="1">
      <c r="A49" s="244"/>
      <c r="B49" s="985"/>
      <c r="C49" s="122"/>
      <c r="D49" s="2"/>
      <c r="E49" s="2"/>
      <c r="F49" s="2"/>
      <c r="G49" s="2"/>
      <c r="H49" s="2"/>
      <c r="I49" s="240"/>
      <c r="J49" s="2"/>
      <c r="K49" s="2"/>
      <c r="L49" s="2"/>
      <c r="M49" s="2"/>
      <c r="N49" s="2"/>
      <c r="O49" s="2"/>
      <c r="P49" s="2"/>
      <c r="Q49" s="2"/>
      <c r="R49" s="2"/>
      <c r="S49" s="2"/>
      <c r="T49" s="2"/>
      <c r="U49" s="2"/>
      <c r="V49" s="2"/>
      <c r="W49" s="2"/>
      <c r="X49" s="2"/>
      <c r="Y49" s="2"/>
      <c r="Z49" s="2"/>
      <c r="AA49" s="2"/>
    </row>
    <row r="50" spans="1:27" ht="16.899999999999999" customHeight="1">
      <c r="A50" s="244"/>
      <c r="B50" s="985"/>
      <c r="C50" s="122"/>
      <c r="D50" s="2"/>
      <c r="E50" s="2"/>
      <c r="F50" s="2"/>
      <c r="G50" s="2"/>
      <c r="H50" s="2"/>
      <c r="I50" s="240"/>
      <c r="J50" s="2"/>
      <c r="K50" s="2"/>
      <c r="L50" s="2"/>
      <c r="M50" s="2"/>
      <c r="N50" s="2"/>
      <c r="O50" s="2"/>
      <c r="P50" s="2"/>
      <c r="Q50" s="2"/>
      <c r="R50" s="2"/>
      <c r="S50" s="2"/>
      <c r="T50" s="2"/>
      <c r="U50" s="2"/>
      <c r="V50" s="2"/>
      <c r="W50" s="2"/>
      <c r="X50" s="2"/>
      <c r="Y50" s="2"/>
      <c r="Z50" s="2"/>
      <c r="AA50" s="2"/>
    </row>
    <row r="51" spans="1:27" ht="16.899999999999999" customHeight="1">
      <c r="A51" s="244"/>
      <c r="B51" s="985"/>
      <c r="C51" s="122"/>
      <c r="D51" s="2"/>
      <c r="E51" s="2"/>
      <c r="F51" s="2"/>
      <c r="G51" s="2"/>
      <c r="H51" s="2"/>
      <c r="I51" s="240"/>
      <c r="J51" s="2"/>
      <c r="K51" s="2"/>
      <c r="L51" s="2"/>
      <c r="M51" s="2"/>
      <c r="N51" s="2"/>
      <c r="O51" s="2"/>
      <c r="P51" s="2"/>
      <c r="Q51" s="2"/>
      <c r="R51" s="2"/>
      <c r="S51" s="2"/>
      <c r="T51" s="2"/>
      <c r="U51" s="2"/>
      <c r="V51" s="2"/>
      <c r="W51" s="2"/>
      <c r="X51" s="2"/>
      <c r="Y51" s="2"/>
      <c r="Z51" s="2"/>
      <c r="AA51" s="2"/>
    </row>
    <row r="52" spans="1:27" ht="16.899999999999999" customHeight="1">
      <c r="A52" s="244"/>
      <c r="B52" s="985"/>
      <c r="C52" s="122"/>
      <c r="D52" s="2"/>
      <c r="E52" s="2"/>
      <c r="F52" s="2"/>
      <c r="G52" s="2"/>
      <c r="H52" s="2"/>
      <c r="I52" s="240"/>
      <c r="J52" s="2"/>
      <c r="K52" s="2"/>
      <c r="L52" s="2"/>
      <c r="M52" s="2"/>
      <c r="N52" s="2"/>
      <c r="O52" s="2"/>
      <c r="P52" s="2"/>
      <c r="Q52" s="2"/>
      <c r="R52" s="2"/>
      <c r="S52" s="2"/>
      <c r="T52" s="2"/>
      <c r="U52" s="2"/>
      <c r="V52" s="2"/>
      <c r="W52" s="2"/>
      <c r="X52" s="2"/>
      <c r="Y52" s="2"/>
      <c r="Z52" s="2"/>
      <c r="AA52" s="2"/>
    </row>
    <row r="53" spans="1:27" ht="16.899999999999999" customHeight="1">
      <c r="A53" s="244"/>
      <c r="B53" s="985"/>
      <c r="C53" s="122"/>
      <c r="D53" s="2"/>
      <c r="E53" s="2"/>
      <c r="F53" s="2"/>
      <c r="G53" s="2"/>
      <c r="H53" s="2"/>
      <c r="I53" s="240"/>
      <c r="J53" s="2"/>
      <c r="K53" s="2"/>
      <c r="L53" s="2"/>
      <c r="M53" s="2"/>
      <c r="N53" s="2"/>
      <c r="O53" s="2"/>
      <c r="P53" s="2"/>
      <c r="Q53" s="2"/>
      <c r="R53" s="2"/>
      <c r="S53" s="2"/>
      <c r="T53" s="2"/>
      <c r="U53" s="2"/>
      <c r="V53" s="2"/>
      <c r="W53" s="2"/>
      <c r="X53" s="2"/>
      <c r="Y53" s="2"/>
      <c r="Z53" s="2"/>
      <c r="AA53" s="2"/>
    </row>
    <row r="54" spans="1:27" ht="16.899999999999999" customHeight="1" thickBot="1">
      <c r="A54" s="246" t="s">
        <v>360</v>
      </c>
      <c r="B54" s="986" t="s">
        <v>360</v>
      </c>
      <c r="C54" s="275"/>
      <c r="D54" s="276"/>
      <c r="E54" s="276"/>
      <c r="F54" s="276"/>
      <c r="G54" s="276"/>
      <c r="H54" s="276"/>
      <c r="I54" s="277"/>
      <c r="J54" s="2"/>
      <c r="K54" s="2"/>
      <c r="L54" s="2"/>
      <c r="M54" s="2"/>
      <c r="N54" s="2"/>
      <c r="O54" s="2"/>
      <c r="P54" s="2"/>
      <c r="Q54" s="2"/>
      <c r="R54" s="2"/>
      <c r="S54" s="2"/>
      <c r="T54" s="2"/>
      <c r="U54" s="2"/>
      <c r="V54" s="2"/>
      <c r="W54" s="2"/>
      <c r="X54" s="2"/>
      <c r="Y54" s="2"/>
      <c r="Z54" s="2"/>
      <c r="AA54" s="2"/>
    </row>
    <row r="55" spans="1:27" ht="16.899999999999999" customHeight="1">
      <c r="A55" s="2" t="s">
        <v>221</v>
      </c>
      <c r="B55" s="2"/>
      <c r="C55" s="2"/>
      <c r="D55" s="2"/>
      <c r="E55" s="2" t="s">
        <v>360</v>
      </c>
      <c r="F55" s="2"/>
      <c r="G55" s="2"/>
      <c r="H55" s="300" t="s">
        <v>2472</v>
      </c>
      <c r="I55" s="2"/>
      <c r="J55" s="2"/>
      <c r="K55" s="2"/>
      <c r="L55" s="2"/>
      <c r="M55" s="2"/>
      <c r="N55" s="2"/>
      <c r="O55" s="2"/>
      <c r="P55" s="2"/>
      <c r="Q55" s="2"/>
      <c r="R55" s="2"/>
      <c r="S55" s="2"/>
      <c r="T55" s="2"/>
      <c r="U55" s="2"/>
      <c r="V55" s="2"/>
      <c r="W55" s="2"/>
      <c r="X55" s="2"/>
      <c r="Y55" s="2"/>
      <c r="Z55" s="2"/>
      <c r="AA55" s="2"/>
    </row>
    <row r="56" spans="1:27" ht="16.899999999999999" customHeight="1">
      <c r="A56" s="129">
        <v>81</v>
      </c>
      <c r="B56" s="129"/>
      <c r="C56" s="129">
        <v>82</v>
      </c>
      <c r="D56" s="129"/>
      <c r="E56" s="129"/>
      <c r="F56" s="129"/>
      <c r="G56" s="129"/>
      <c r="H56" s="129"/>
      <c r="I56" s="129"/>
      <c r="J56" s="2"/>
      <c r="K56" s="2"/>
      <c r="L56" s="2"/>
      <c r="M56" s="2"/>
      <c r="N56" s="2"/>
      <c r="O56" s="2"/>
      <c r="P56" s="2"/>
      <c r="Q56" s="2"/>
      <c r="R56" s="2"/>
      <c r="S56" s="2"/>
      <c r="T56" s="2"/>
      <c r="U56" s="2"/>
      <c r="V56" s="2"/>
      <c r="W56" s="2"/>
      <c r="X56" s="2"/>
      <c r="Y56" s="2"/>
      <c r="Z56" s="2"/>
      <c r="AA56" s="2"/>
    </row>
    <row r="57" spans="1:27" ht="15.75" thickBot="1">
      <c r="A57" s="1475" t="str">
        <f>'Data Sheet'!A46</f>
        <v>Annual Report of Frontier Telephone of Rochester, Inc.                                For the period ending December 31, 2015</v>
      </c>
      <c r="B57" s="2"/>
      <c r="C57" s="2"/>
      <c r="D57" s="2"/>
      <c r="E57" s="2"/>
      <c r="F57" s="2"/>
      <c r="G57" s="2"/>
      <c r="H57" s="2"/>
      <c r="I57" s="2"/>
      <c r="J57" s="2"/>
      <c r="K57" s="2"/>
      <c r="L57" s="2"/>
      <c r="M57" s="2"/>
      <c r="N57" s="2"/>
      <c r="O57" s="2"/>
      <c r="P57" s="2"/>
      <c r="Q57" s="2"/>
      <c r="R57" s="2"/>
      <c r="S57" s="2"/>
      <c r="T57" s="2"/>
      <c r="U57" s="2"/>
    </row>
    <row r="58" spans="1:27" ht="15.75">
      <c r="A58" s="883" t="s">
        <v>360</v>
      </c>
      <c r="B58" s="884"/>
      <c r="C58" s="2"/>
      <c r="D58" s="2"/>
      <c r="E58" s="2"/>
      <c r="F58" s="2"/>
      <c r="G58" s="2"/>
      <c r="H58" s="2"/>
      <c r="I58" s="2"/>
      <c r="J58" s="2"/>
      <c r="K58" s="2"/>
      <c r="L58" s="2"/>
      <c r="M58" s="2"/>
      <c r="N58" s="2"/>
      <c r="O58" s="2"/>
      <c r="P58" s="2"/>
      <c r="Q58" s="2"/>
      <c r="R58" s="2"/>
      <c r="S58" s="2"/>
      <c r="T58" s="2"/>
      <c r="U58" s="2"/>
    </row>
    <row r="59" spans="1:27" ht="15.75">
      <c r="A59" s="38" t="s">
        <v>2406</v>
      </c>
      <c r="B59" s="40"/>
      <c r="C59" s="880"/>
      <c r="D59" s="2"/>
      <c r="E59" s="2"/>
      <c r="F59" s="2"/>
      <c r="G59" s="2"/>
      <c r="H59" s="2"/>
      <c r="I59" s="2"/>
      <c r="J59" s="2"/>
      <c r="K59" s="2"/>
      <c r="L59" s="2"/>
      <c r="M59" s="2"/>
      <c r="N59" s="2"/>
      <c r="O59" s="2"/>
      <c r="P59" s="2"/>
      <c r="Q59" s="2"/>
      <c r="R59" s="2"/>
      <c r="S59" s="2"/>
      <c r="T59" s="2"/>
      <c r="U59" s="2"/>
    </row>
    <row r="60" spans="1:27" ht="15.75">
      <c r="A60" s="122"/>
      <c r="B60" s="240"/>
      <c r="C60" s="39"/>
      <c r="D60" s="2"/>
      <c r="E60" s="2"/>
      <c r="F60" s="2"/>
      <c r="G60" s="2"/>
      <c r="H60" s="2"/>
      <c r="I60" s="2"/>
      <c r="J60" s="2"/>
      <c r="K60" s="2"/>
      <c r="L60" s="2"/>
      <c r="M60" s="2"/>
      <c r="N60" s="2"/>
      <c r="O60" s="2"/>
      <c r="P60" s="2"/>
      <c r="Q60" s="2"/>
      <c r="R60" s="2"/>
      <c r="S60" s="2"/>
      <c r="T60" s="2"/>
      <c r="U60" s="2"/>
    </row>
    <row r="61" spans="1:27">
      <c r="A61" s="122"/>
      <c r="B61" s="238"/>
      <c r="C61" s="2"/>
      <c r="D61" s="2"/>
      <c r="E61" s="2"/>
      <c r="F61" s="2"/>
      <c r="G61" s="2"/>
      <c r="H61" s="2"/>
      <c r="I61" s="2"/>
      <c r="J61" s="2"/>
      <c r="K61" s="2"/>
      <c r="L61" s="2"/>
      <c r="M61" s="2"/>
      <c r="N61" s="2"/>
      <c r="O61" s="2"/>
      <c r="P61" s="2"/>
      <c r="Q61" s="2"/>
      <c r="R61" s="2"/>
      <c r="S61" s="2"/>
      <c r="T61" s="2"/>
      <c r="U61" s="2"/>
    </row>
    <row r="62" spans="1:27">
      <c r="A62" s="122"/>
      <c r="B62" s="238"/>
      <c r="C62" s="2"/>
      <c r="D62" s="129"/>
      <c r="E62" s="2"/>
      <c r="F62" s="2"/>
      <c r="G62" s="2"/>
      <c r="H62" s="2"/>
      <c r="I62" s="2"/>
      <c r="J62" s="2"/>
      <c r="K62" s="2"/>
      <c r="L62" s="2"/>
      <c r="M62" s="2"/>
      <c r="N62" s="2"/>
      <c r="O62" s="2"/>
      <c r="P62" s="2"/>
      <c r="Q62" s="2"/>
      <c r="R62" s="2"/>
      <c r="S62" s="2"/>
      <c r="T62" s="2"/>
      <c r="U62" s="2"/>
      <c r="V62" s="2"/>
      <c r="W62" s="2"/>
      <c r="X62" s="2"/>
      <c r="Y62" s="2"/>
      <c r="Z62" s="2"/>
      <c r="AA62" s="2"/>
    </row>
    <row r="63" spans="1:27">
      <c r="A63" s="122"/>
      <c r="B63" s="240"/>
      <c r="C63" s="2"/>
      <c r="D63" s="129"/>
      <c r="E63" s="2"/>
      <c r="F63" s="2"/>
      <c r="G63" s="2"/>
      <c r="H63" s="2"/>
      <c r="I63" s="2"/>
      <c r="J63" s="2"/>
      <c r="K63" s="2"/>
      <c r="L63" s="2"/>
      <c r="M63" s="2"/>
      <c r="N63" s="2"/>
      <c r="O63" s="2"/>
      <c r="P63" s="2"/>
      <c r="Q63" s="2"/>
      <c r="R63" s="2"/>
      <c r="S63" s="2"/>
      <c r="T63" s="2"/>
      <c r="U63" s="2"/>
      <c r="V63" s="2"/>
      <c r="W63" s="2"/>
      <c r="X63" s="2"/>
      <c r="Y63" s="2"/>
      <c r="Z63" s="2"/>
      <c r="AA63" s="2"/>
    </row>
    <row r="64" spans="1:27">
      <c r="A64" s="278"/>
      <c r="B64" s="506"/>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122"/>
      <c r="B65" s="238"/>
      <c r="C65" s="2"/>
      <c r="D65" s="129"/>
      <c r="E65" s="2"/>
      <c r="F65" s="2"/>
      <c r="G65" s="2"/>
      <c r="H65" s="2"/>
      <c r="I65" s="2"/>
      <c r="J65" s="2"/>
      <c r="K65" s="2"/>
      <c r="L65" s="2"/>
      <c r="M65" s="2"/>
      <c r="N65" s="2"/>
      <c r="O65" s="2"/>
      <c r="P65" s="2"/>
      <c r="Q65" s="2"/>
      <c r="R65" s="2"/>
      <c r="S65" s="2"/>
      <c r="T65" s="2"/>
      <c r="U65" s="2"/>
      <c r="V65" s="2"/>
      <c r="W65" s="2"/>
      <c r="X65" s="2"/>
      <c r="Y65" s="2"/>
      <c r="Z65" s="2"/>
      <c r="AA65" s="2"/>
    </row>
    <row r="66" spans="1:27">
      <c r="A66" s="122"/>
      <c r="B66" s="238"/>
      <c r="C66" s="2"/>
      <c r="D66" s="129"/>
      <c r="E66" s="2"/>
      <c r="F66" s="2"/>
      <c r="G66" s="2"/>
      <c r="H66" s="2"/>
      <c r="I66" s="2"/>
      <c r="J66" s="2"/>
      <c r="K66" s="2"/>
      <c r="L66" s="2"/>
      <c r="M66" s="2"/>
      <c r="N66" s="2"/>
      <c r="O66" s="2"/>
      <c r="P66" s="2"/>
      <c r="Q66" s="2"/>
      <c r="R66" s="2"/>
      <c r="S66" s="2"/>
      <c r="T66" s="2"/>
      <c r="U66" s="2"/>
      <c r="V66" s="2"/>
      <c r="W66" s="2"/>
      <c r="X66" s="2"/>
      <c r="Y66" s="2"/>
      <c r="Z66" s="2"/>
      <c r="AA66" s="2"/>
    </row>
    <row r="67" spans="1:27">
      <c r="A67" s="122"/>
      <c r="B67" s="238"/>
      <c r="C67" s="2"/>
      <c r="D67" s="129"/>
      <c r="E67" s="2"/>
      <c r="F67" s="2"/>
      <c r="G67" s="2"/>
      <c r="H67" s="2"/>
      <c r="I67" s="2"/>
      <c r="J67" s="2"/>
      <c r="K67" s="2"/>
      <c r="L67" s="2"/>
      <c r="M67" s="2"/>
      <c r="N67" s="2"/>
      <c r="O67" s="2"/>
      <c r="P67" s="2"/>
      <c r="Q67" s="2"/>
      <c r="R67" s="2"/>
      <c r="S67" s="2"/>
      <c r="T67" s="2"/>
      <c r="U67" s="2"/>
      <c r="V67" s="2"/>
      <c r="W67" s="2"/>
      <c r="X67" s="2"/>
      <c r="Y67" s="2"/>
      <c r="Z67" s="2"/>
      <c r="AA67" s="2"/>
    </row>
    <row r="68" spans="1:27">
      <c r="A68" s="122"/>
      <c r="B68" s="238"/>
      <c r="C68" s="2"/>
      <c r="D68" s="129"/>
      <c r="E68" s="2"/>
      <c r="F68" s="2"/>
      <c r="G68" s="2"/>
      <c r="H68" s="2"/>
      <c r="I68" s="2"/>
      <c r="J68" s="2"/>
      <c r="K68" s="2"/>
      <c r="L68" s="2"/>
      <c r="M68" s="2"/>
      <c r="N68" s="2"/>
      <c r="O68" s="2"/>
      <c r="P68" s="2"/>
      <c r="Q68" s="2"/>
      <c r="R68" s="2"/>
      <c r="S68" s="2"/>
      <c r="T68" s="2"/>
      <c r="U68" s="2"/>
      <c r="V68" s="2"/>
      <c r="W68" s="2"/>
      <c r="X68" s="2"/>
      <c r="Y68" s="2"/>
      <c r="Z68" s="2"/>
      <c r="AA68" s="2"/>
    </row>
    <row r="69" spans="1:27">
      <c r="A69" s="122"/>
      <c r="B69" s="238"/>
      <c r="C69" s="2"/>
      <c r="D69" s="129"/>
      <c r="E69" s="2"/>
      <c r="F69" s="2"/>
      <c r="G69" s="2"/>
      <c r="H69" s="2"/>
      <c r="I69" s="2"/>
      <c r="J69" s="2"/>
      <c r="K69" s="2"/>
      <c r="L69" s="2"/>
      <c r="M69" s="2"/>
      <c r="N69" s="2"/>
      <c r="O69" s="2"/>
      <c r="P69" s="2"/>
      <c r="Q69" s="2"/>
      <c r="R69" s="2"/>
      <c r="S69" s="2"/>
      <c r="T69" s="2"/>
      <c r="U69" s="2"/>
      <c r="V69" s="2"/>
      <c r="W69" s="2"/>
      <c r="X69" s="2"/>
      <c r="Y69" s="2"/>
      <c r="Z69" s="2"/>
      <c r="AA69" s="2"/>
    </row>
    <row r="70" spans="1:27">
      <c r="A70" s="122"/>
      <c r="B70" s="238"/>
      <c r="C70" s="2"/>
      <c r="D70" s="129"/>
      <c r="E70" s="2"/>
      <c r="F70" s="2"/>
      <c r="G70" s="2"/>
      <c r="H70" s="2"/>
      <c r="I70" s="2"/>
      <c r="J70" s="2"/>
      <c r="K70" s="2"/>
      <c r="L70" s="2"/>
      <c r="M70" s="2"/>
      <c r="N70" s="2"/>
      <c r="O70" s="2"/>
      <c r="P70" s="2"/>
      <c r="Q70" s="2"/>
      <c r="R70" s="2"/>
      <c r="S70" s="2"/>
      <c r="T70" s="2"/>
      <c r="U70" s="2"/>
      <c r="V70" s="2"/>
      <c r="W70" s="2"/>
      <c r="X70" s="2"/>
      <c r="Y70" s="2"/>
      <c r="Z70" s="2"/>
      <c r="AA70" s="2"/>
    </row>
    <row r="71" spans="1:27">
      <c r="A71" s="122"/>
      <c r="B71" s="238"/>
      <c r="C71" s="2"/>
      <c r="D71" s="129"/>
      <c r="E71" s="2"/>
      <c r="F71" s="2"/>
      <c r="G71" s="2"/>
      <c r="H71" s="2"/>
      <c r="I71" s="2"/>
      <c r="J71" s="2"/>
      <c r="K71" s="2"/>
      <c r="L71" s="2"/>
      <c r="M71" s="2"/>
      <c r="N71" s="2"/>
      <c r="O71" s="2"/>
      <c r="P71" s="2"/>
      <c r="Q71" s="2"/>
      <c r="R71" s="2"/>
      <c r="S71" s="2"/>
      <c r="T71" s="2"/>
      <c r="U71" s="2"/>
      <c r="V71" s="2"/>
      <c r="W71" s="2"/>
      <c r="X71" s="2"/>
      <c r="Y71" s="2"/>
      <c r="Z71" s="2"/>
      <c r="AA71" s="2"/>
    </row>
    <row r="72" spans="1:27">
      <c r="A72" s="122"/>
      <c r="B72" s="238"/>
      <c r="C72" s="2"/>
      <c r="D72" s="129"/>
      <c r="E72" s="2"/>
      <c r="F72" s="2"/>
      <c r="G72" s="2"/>
      <c r="H72" s="2"/>
      <c r="I72" s="2"/>
      <c r="J72" s="2"/>
      <c r="K72" s="2"/>
      <c r="L72" s="2"/>
      <c r="M72" s="2"/>
      <c r="N72" s="2"/>
      <c r="O72" s="2"/>
      <c r="P72" s="2"/>
      <c r="Q72" s="2"/>
      <c r="R72" s="2"/>
      <c r="S72" s="2"/>
      <c r="T72" s="2"/>
      <c r="U72" s="2"/>
      <c r="V72" s="2"/>
      <c r="W72" s="2"/>
      <c r="X72" s="2"/>
      <c r="Y72" s="2"/>
      <c r="Z72" s="2"/>
      <c r="AA72" s="2"/>
    </row>
    <row r="73" spans="1:27">
      <c r="A73" s="122"/>
      <c r="B73" s="238"/>
      <c r="C73" s="2"/>
      <c r="D73" s="129"/>
      <c r="E73" s="2"/>
      <c r="F73" s="2"/>
      <c r="G73" s="2"/>
      <c r="H73" s="2"/>
      <c r="I73" s="2"/>
      <c r="J73" s="2"/>
      <c r="K73" s="2"/>
      <c r="L73" s="2"/>
      <c r="M73" s="2"/>
      <c r="N73" s="2"/>
      <c r="O73" s="2"/>
      <c r="P73" s="2"/>
      <c r="Q73" s="2"/>
      <c r="R73" s="2"/>
      <c r="S73" s="2"/>
      <c r="T73" s="2"/>
      <c r="U73" s="2"/>
      <c r="V73" s="2"/>
      <c r="W73" s="2"/>
      <c r="X73" s="2"/>
      <c r="Y73" s="2"/>
      <c r="Z73" s="2"/>
      <c r="AA73" s="2"/>
    </row>
    <row r="74" spans="1:27">
      <c r="A74" s="122"/>
      <c r="B74" s="238"/>
      <c r="C74" s="2"/>
      <c r="D74" s="129"/>
      <c r="E74" s="2"/>
      <c r="F74" s="2"/>
      <c r="G74" s="2"/>
      <c r="H74" s="2"/>
      <c r="I74" s="2"/>
      <c r="J74" s="2"/>
      <c r="K74" s="2"/>
      <c r="L74" s="2"/>
      <c r="M74" s="2"/>
      <c r="N74" s="2"/>
      <c r="O74" s="2"/>
      <c r="P74" s="2"/>
      <c r="Q74" s="2"/>
      <c r="R74" s="2"/>
      <c r="S74" s="2"/>
      <c r="T74" s="2"/>
      <c r="U74" s="2"/>
      <c r="V74" s="2"/>
      <c r="W74" s="2"/>
      <c r="X74" s="2"/>
      <c r="Y74" s="2"/>
      <c r="Z74" s="2"/>
      <c r="AA74" s="2"/>
    </row>
    <row r="75" spans="1:27">
      <c r="A75" s="122"/>
      <c r="B75" s="238"/>
      <c r="C75" s="2"/>
      <c r="D75" s="129"/>
      <c r="E75" s="2"/>
      <c r="F75" s="2"/>
      <c r="G75" s="2"/>
      <c r="H75" s="2"/>
      <c r="I75" s="2"/>
      <c r="J75" s="2"/>
      <c r="K75" s="2"/>
      <c r="L75" s="2"/>
      <c r="M75" s="2"/>
      <c r="N75" s="2"/>
      <c r="O75" s="2"/>
      <c r="P75" s="2"/>
      <c r="Q75" s="2"/>
      <c r="R75" s="2"/>
      <c r="S75" s="2"/>
      <c r="T75" s="2"/>
      <c r="U75" s="2"/>
      <c r="V75" s="2"/>
      <c r="W75" s="2"/>
      <c r="X75" s="2"/>
      <c r="Y75" s="2"/>
      <c r="Z75" s="2"/>
      <c r="AA75" s="2"/>
    </row>
    <row r="76" spans="1:27">
      <c r="A76" s="122"/>
      <c r="B76" s="238"/>
      <c r="C76" s="2"/>
      <c r="D76" s="129"/>
      <c r="E76" s="2"/>
      <c r="F76" s="2"/>
      <c r="G76" s="2"/>
      <c r="H76" s="2"/>
      <c r="I76" s="2"/>
      <c r="J76" s="2"/>
      <c r="K76" s="2"/>
      <c r="L76" s="2"/>
      <c r="M76" s="2"/>
      <c r="N76" s="2"/>
      <c r="O76" s="2"/>
      <c r="P76" s="2"/>
      <c r="Q76" s="2"/>
      <c r="R76" s="2"/>
      <c r="S76" s="2"/>
      <c r="T76" s="2"/>
      <c r="U76" s="2"/>
      <c r="V76" s="2"/>
      <c r="W76" s="2"/>
      <c r="X76" s="2"/>
      <c r="Y76" s="2"/>
      <c r="Z76" s="2"/>
      <c r="AA76" s="2"/>
    </row>
    <row r="77" spans="1:27">
      <c r="A77" s="122"/>
      <c r="B77" s="238"/>
      <c r="C77" s="2"/>
      <c r="D77" s="129"/>
      <c r="E77" s="2"/>
      <c r="F77" s="2"/>
      <c r="G77" s="2"/>
      <c r="H77" s="2"/>
      <c r="I77" s="2"/>
      <c r="J77" s="2"/>
      <c r="K77" s="2"/>
      <c r="L77" s="2"/>
      <c r="M77" s="2"/>
      <c r="N77" s="2"/>
      <c r="O77" s="2"/>
      <c r="P77" s="2"/>
      <c r="Q77" s="2"/>
      <c r="R77" s="2"/>
      <c r="S77" s="2"/>
      <c r="T77" s="2"/>
      <c r="U77" s="2"/>
      <c r="V77" s="2"/>
      <c r="W77" s="2"/>
      <c r="X77" s="2"/>
      <c r="Y77" s="2"/>
      <c r="Z77" s="2"/>
      <c r="AA77" s="2"/>
    </row>
    <row r="78" spans="1:27">
      <c r="A78" s="122"/>
      <c r="B78" s="238"/>
      <c r="C78" s="2"/>
      <c r="D78" s="129"/>
      <c r="E78" s="2"/>
      <c r="F78" s="2"/>
      <c r="G78" s="2"/>
      <c r="H78" s="2"/>
      <c r="I78" s="2"/>
      <c r="J78" s="2"/>
      <c r="K78" s="2"/>
      <c r="L78" s="2"/>
      <c r="M78" s="2"/>
      <c r="N78" s="2"/>
      <c r="O78" s="2"/>
      <c r="P78" s="2"/>
      <c r="Q78" s="2"/>
      <c r="R78" s="2"/>
      <c r="S78" s="2"/>
      <c r="T78" s="2"/>
      <c r="U78" s="2"/>
      <c r="V78" s="2"/>
      <c r="W78" s="2"/>
      <c r="X78" s="2"/>
      <c r="Y78" s="2"/>
      <c r="Z78" s="2"/>
      <c r="AA78" s="2"/>
    </row>
    <row r="79" spans="1:27">
      <c r="A79" s="122"/>
      <c r="B79" s="238"/>
      <c r="C79" s="2"/>
      <c r="D79" s="129"/>
      <c r="E79" s="2"/>
      <c r="F79" s="2"/>
      <c r="G79" s="2"/>
      <c r="H79" s="2"/>
      <c r="I79" s="2"/>
      <c r="J79" s="2"/>
      <c r="K79" s="2"/>
      <c r="L79" s="2"/>
      <c r="M79" s="2"/>
      <c r="N79" s="2"/>
      <c r="O79" s="2"/>
      <c r="P79" s="2"/>
      <c r="Q79" s="2"/>
      <c r="R79" s="2"/>
      <c r="S79" s="2"/>
      <c r="T79" s="2"/>
      <c r="U79" s="2"/>
      <c r="V79" s="2"/>
      <c r="W79" s="2"/>
      <c r="X79" s="2"/>
      <c r="Y79" s="2"/>
      <c r="Z79" s="2"/>
      <c r="AA79" s="2"/>
    </row>
    <row r="80" spans="1:27" ht="21" customHeight="1">
      <c r="A80" s="122"/>
      <c r="B80" s="238"/>
      <c r="C80" s="2"/>
      <c r="D80" s="129"/>
      <c r="E80" s="2"/>
      <c r="F80" s="2"/>
      <c r="G80" s="2"/>
      <c r="H80" s="2"/>
      <c r="I80" s="2"/>
      <c r="J80" s="2"/>
      <c r="K80" s="2"/>
      <c r="L80" s="2"/>
      <c r="M80" s="2"/>
      <c r="N80" s="2"/>
      <c r="O80" s="2"/>
      <c r="P80" s="2"/>
      <c r="Q80" s="2"/>
      <c r="R80" s="2"/>
      <c r="S80" s="2"/>
      <c r="T80" s="2"/>
      <c r="U80" s="2"/>
      <c r="V80" s="2"/>
      <c r="W80" s="2"/>
      <c r="X80" s="2"/>
      <c r="Y80" s="2"/>
      <c r="Z80" s="2"/>
      <c r="AA80" s="2"/>
    </row>
    <row r="81" spans="1:27" ht="21" customHeight="1">
      <c r="A81" s="122"/>
      <c r="B81" s="238"/>
      <c r="C81" s="2"/>
      <c r="D81" s="129"/>
      <c r="E81" s="2"/>
      <c r="F81" s="2"/>
      <c r="G81" s="2"/>
      <c r="H81" s="2"/>
      <c r="I81" s="2"/>
      <c r="J81" s="2"/>
      <c r="K81" s="2"/>
      <c r="L81" s="2"/>
      <c r="M81" s="2"/>
      <c r="N81" s="2"/>
      <c r="O81" s="2"/>
      <c r="P81" s="2"/>
      <c r="Q81" s="2"/>
      <c r="R81" s="2"/>
      <c r="S81" s="2"/>
      <c r="T81" s="2"/>
      <c r="U81" s="2"/>
      <c r="V81" s="2"/>
      <c r="W81" s="2"/>
      <c r="X81" s="2"/>
      <c r="Y81" s="2"/>
      <c r="Z81" s="2"/>
      <c r="AA81" s="2"/>
    </row>
    <row r="82" spans="1:27" ht="21" customHeight="1">
      <c r="A82" s="122"/>
      <c r="B82" s="238"/>
      <c r="C82" s="2"/>
      <c r="D82" s="129"/>
      <c r="E82" s="2"/>
      <c r="F82" s="2"/>
      <c r="G82" s="2"/>
      <c r="H82" s="2"/>
      <c r="I82" s="2"/>
      <c r="J82" s="2"/>
      <c r="K82" s="2"/>
      <c r="L82" s="2"/>
      <c r="M82" s="2"/>
      <c r="N82" s="2"/>
      <c r="O82" s="2"/>
      <c r="P82" s="2"/>
      <c r="Q82" s="2"/>
      <c r="R82" s="2"/>
      <c r="S82" s="2"/>
      <c r="T82" s="2"/>
      <c r="U82" s="2"/>
      <c r="V82" s="2"/>
      <c r="W82" s="2"/>
      <c r="X82" s="2"/>
      <c r="Y82" s="2"/>
      <c r="Z82" s="2"/>
      <c r="AA82" s="2"/>
    </row>
    <row r="83" spans="1:27" ht="21" customHeight="1">
      <c r="A83" s="122"/>
      <c r="B83" s="238"/>
      <c r="C83" s="2"/>
      <c r="D83" s="129"/>
      <c r="E83" s="2"/>
      <c r="F83" s="2"/>
      <c r="G83" s="2"/>
      <c r="H83" s="2"/>
      <c r="I83" s="2"/>
      <c r="J83" s="2"/>
      <c r="K83" s="2"/>
      <c r="L83" s="2"/>
      <c r="M83" s="2"/>
      <c r="N83" s="2"/>
      <c r="O83" s="2"/>
      <c r="P83" s="2"/>
      <c r="Q83" s="2"/>
      <c r="R83" s="2"/>
      <c r="S83" s="2"/>
      <c r="T83" s="2"/>
      <c r="U83" s="2"/>
      <c r="V83" s="2"/>
      <c r="W83" s="2"/>
      <c r="X83" s="2"/>
      <c r="Y83" s="2"/>
      <c r="Z83" s="2"/>
      <c r="AA83" s="2"/>
    </row>
    <row r="84" spans="1:27" ht="21" customHeight="1">
      <c r="A84" s="122"/>
      <c r="B84" s="238"/>
      <c r="C84" s="2"/>
      <c r="D84" s="129"/>
      <c r="E84" s="2"/>
      <c r="F84" s="2"/>
      <c r="G84" s="2"/>
      <c r="H84" s="2"/>
      <c r="I84" s="2"/>
      <c r="J84" s="2"/>
      <c r="K84" s="2"/>
      <c r="L84" s="2"/>
      <c r="M84" s="2"/>
      <c r="N84" s="2"/>
      <c r="O84" s="2"/>
      <c r="P84" s="2"/>
      <c r="Q84" s="2"/>
      <c r="R84" s="2"/>
      <c r="S84" s="2"/>
      <c r="T84" s="2"/>
      <c r="U84" s="2"/>
      <c r="V84" s="2"/>
      <c r="W84" s="2"/>
      <c r="X84" s="2"/>
      <c r="Y84" s="2"/>
      <c r="Z84" s="2"/>
      <c r="AA84" s="2"/>
    </row>
    <row r="85" spans="1:27" ht="21" customHeight="1">
      <c r="A85" s="122"/>
      <c r="B85" s="238"/>
      <c r="C85" s="2"/>
      <c r="D85" s="129"/>
      <c r="E85" s="2"/>
      <c r="F85" s="2"/>
      <c r="G85" s="2"/>
      <c r="H85" s="2"/>
      <c r="I85" s="2"/>
      <c r="J85" s="2"/>
      <c r="K85" s="2"/>
      <c r="L85" s="2"/>
      <c r="M85" s="2"/>
      <c r="N85" s="2"/>
      <c r="O85" s="2"/>
      <c r="P85" s="2"/>
      <c r="Q85" s="2"/>
      <c r="R85" s="2"/>
      <c r="S85" s="2"/>
      <c r="T85" s="2"/>
      <c r="U85" s="2"/>
      <c r="V85" s="2"/>
      <c r="W85" s="2"/>
      <c r="X85" s="2"/>
      <c r="Y85" s="2"/>
      <c r="Z85" s="2"/>
      <c r="AA85" s="2"/>
    </row>
    <row r="86" spans="1:27" ht="21" customHeight="1">
      <c r="A86" s="122"/>
      <c r="B86" s="240"/>
      <c r="C86" s="2"/>
      <c r="D86" s="129"/>
      <c r="E86" s="2"/>
      <c r="F86" s="2"/>
      <c r="G86" s="2"/>
      <c r="H86" s="2"/>
      <c r="I86" s="2"/>
      <c r="J86" s="2"/>
      <c r="K86" s="2"/>
      <c r="L86" s="2"/>
      <c r="M86" s="2"/>
      <c r="N86" s="2"/>
      <c r="O86" s="2"/>
      <c r="P86" s="2"/>
      <c r="Q86" s="2"/>
      <c r="R86" s="2"/>
      <c r="S86" s="2"/>
      <c r="T86" s="2"/>
      <c r="U86" s="2"/>
      <c r="V86" s="2"/>
      <c r="W86" s="2"/>
      <c r="X86" s="2"/>
      <c r="Y86" s="2"/>
      <c r="Z86" s="2"/>
      <c r="AA86" s="2"/>
    </row>
    <row r="87" spans="1:27" ht="21" customHeight="1">
      <c r="A87" s="122"/>
      <c r="B87" s="238"/>
      <c r="C87" s="2"/>
      <c r="D87" s="2"/>
      <c r="E87" s="2"/>
      <c r="F87" s="2"/>
      <c r="G87" s="2"/>
      <c r="H87" s="2"/>
      <c r="I87" s="2"/>
      <c r="J87" s="2"/>
      <c r="K87" s="2"/>
      <c r="L87" s="2"/>
      <c r="M87" s="2"/>
      <c r="N87" s="2"/>
      <c r="O87" s="2"/>
      <c r="P87" s="2"/>
      <c r="Q87" s="2"/>
      <c r="R87" s="2"/>
      <c r="S87" s="2"/>
      <c r="T87" s="2"/>
      <c r="U87" s="2"/>
      <c r="V87" s="2"/>
      <c r="W87" s="2"/>
      <c r="X87" s="2"/>
      <c r="Y87" s="2"/>
      <c r="Z87" s="2"/>
      <c r="AA87" s="2"/>
    </row>
    <row r="88" spans="1:27" ht="21" customHeight="1">
      <c r="A88" s="122"/>
      <c r="B88" s="238"/>
      <c r="C88" s="2"/>
      <c r="D88" s="129"/>
      <c r="E88" s="2"/>
      <c r="F88" s="2"/>
      <c r="G88" s="2"/>
      <c r="H88" s="2"/>
      <c r="I88" s="2"/>
      <c r="J88" s="2"/>
      <c r="K88" s="2"/>
      <c r="L88" s="2"/>
      <c r="M88" s="2"/>
      <c r="N88" s="2"/>
      <c r="O88" s="2"/>
      <c r="P88" s="2"/>
      <c r="Q88" s="2"/>
      <c r="R88" s="2"/>
      <c r="S88" s="2"/>
      <c r="T88" s="2"/>
      <c r="U88" s="2"/>
      <c r="V88" s="2"/>
      <c r="W88" s="2"/>
      <c r="X88" s="2"/>
      <c r="Y88" s="2"/>
      <c r="Z88" s="2"/>
      <c r="AA88" s="2"/>
    </row>
    <row r="89" spans="1:27" ht="21" customHeight="1">
      <c r="A89" s="122"/>
      <c r="B89" s="238"/>
      <c r="C89" s="2"/>
      <c r="D89" s="129"/>
      <c r="E89" s="2"/>
      <c r="F89" s="2"/>
      <c r="G89" s="2"/>
      <c r="H89" s="2"/>
      <c r="I89" s="2"/>
      <c r="J89" s="2"/>
      <c r="K89" s="2"/>
      <c r="L89" s="2"/>
      <c r="M89" s="2"/>
      <c r="N89" s="2"/>
      <c r="O89" s="2"/>
      <c r="P89" s="2"/>
      <c r="Q89" s="2"/>
      <c r="R89" s="2"/>
      <c r="S89" s="2"/>
      <c r="T89" s="2"/>
      <c r="U89" s="2"/>
      <c r="V89" s="2"/>
      <c r="W89" s="2"/>
      <c r="X89" s="2"/>
      <c r="Y89" s="2"/>
      <c r="Z89" s="2"/>
      <c r="AA89" s="2"/>
    </row>
    <row r="90" spans="1:27" ht="21" customHeight="1">
      <c r="A90" s="122"/>
      <c r="B90" s="238"/>
      <c r="C90" s="2"/>
      <c r="D90" s="129"/>
      <c r="E90" s="2"/>
      <c r="F90" s="2"/>
      <c r="G90" s="2"/>
      <c r="H90" s="2"/>
      <c r="I90" s="2"/>
      <c r="J90" s="2"/>
      <c r="K90" s="2"/>
      <c r="L90" s="2"/>
      <c r="M90" s="2"/>
      <c r="N90" s="2"/>
      <c r="O90" s="2"/>
      <c r="P90" s="2"/>
      <c r="Q90" s="2"/>
      <c r="R90" s="2"/>
      <c r="S90" s="2"/>
      <c r="T90" s="2"/>
      <c r="U90" s="2"/>
      <c r="V90" s="2"/>
      <c r="W90" s="2"/>
      <c r="X90" s="2"/>
      <c r="Y90" s="2"/>
      <c r="Z90" s="2"/>
      <c r="AA90" s="2"/>
    </row>
    <row r="91" spans="1:27" ht="21" customHeight="1">
      <c r="A91" s="122"/>
      <c r="B91" s="240"/>
      <c r="C91" s="2"/>
      <c r="D91" s="129"/>
      <c r="E91" s="2"/>
      <c r="F91" s="2"/>
      <c r="G91" s="2"/>
      <c r="H91" s="2"/>
      <c r="I91" s="2"/>
      <c r="J91" s="2"/>
      <c r="K91" s="2"/>
      <c r="L91" s="2"/>
      <c r="M91" s="2"/>
      <c r="N91" s="2"/>
      <c r="O91" s="2"/>
      <c r="P91" s="2"/>
      <c r="Q91" s="2"/>
      <c r="R91" s="2"/>
      <c r="S91" s="2"/>
      <c r="T91" s="2"/>
      <c r="U91" s="2"/>
      <c r="V91" s="2"/>
      <c r="W91" s="2"/>
      <c r="X91" s="2"/>
      <c r="Y91" s="2"/>
      <c r="Z91" s="2"/>
      <c r="AA91" s="2"/>
    </row>
    <row r="92" spans="1:27" ht="21" customHeight="1">
      <c r="A92" s="122"/>
      <c r="B92" s="240"/>
      <c r="C92" s="2"/>
      <c r="D92" s="2"/>
      <c r="E92" s="2"/>
      <c r="F92" s="2"/>
      <c r="G92" s="2"/>
      <c r="H92" s="2"/>
      <c r="I92" s="2"/>
      <c r="J92" s="2"/>
      <c r="K92" s="2"/>
      <c r="L92" s="2"/>
      <c r="M92" s="2"/>
      <c r="N92" s="2"/>
      <c r="O92" s="2"/>
      <c r="P92" s="2"/>
      <c r="Q92" s="2"/>
      <c r="R92" s="2"/>
      <c r="S92" s="2"/>
      <c r="T92" s="2"/>
      <c r="U92" s="2"/>
      <c r="V92" s="2"/>
      <c r="W92" s="2"/>
      <c r="X92" s="2"/>
      <c r="Y92" s="2"/>
      <c r="Z92" s="2"/>
      <c r="AA92" s="2"/>
    </row>
    <row r="93" spans="1:27" ht="21" customHeight="1">
      <c r="A93" s="122"/>
      <c r="B93" s="240"/>
      <c r="C93" s="2"/>
      <c r="D93" s="2"/>
      <c r="E93" s="2"/>
      <c r="F93" s="2"/>
      <c r="G93" s="2"/>
      <c r="H93" s="2"/>
      <c r="I93" s="2"/>
      <c r="J93" s="2"/>
      <c r="K93" s="2"/>
      <c r="L93" s="2"/>
      <c r="M93" s="2"/>
      <c r="N93" s="2"/>
      <c r="O93" s="2"/>
      <c r="P93" s="2"/>
      <c r="Q93" s="2"/>
      <c r="R93" s="2"/>
      <c r="S93" s="2"/>
      <c r="T93" s="2"/>
      <c r="U93" s="2"/>
      <c r="V93" s="2"/>
      <c r="W93" s="2"/>
      <c r="X93" s="2"/>
      <c r="Y93" s="2"/>
      <c r="Z93" s="2"/>
      <c r="AA93" s="2"/>
    </row>
    <row r="94" spans="1:27" ht="21" customHeight="1">
      <c r="A94" s="122"/>
      <c r="B94" s="240"/>
      <c r="C94" s="2"/>
      <c r="D94" s="2"/>
      <c r="E94" s="2"/>
      <c r="F94" s="2"/>
      <c r="G94" s="2"/>
      <c r="H94" s="2"/>
      <c r="I94" s="2"/>
      <c r="J94" s="2"/>
      <c r="K94" s="2"/>
      <c r="L94" s="2"/>
      <c r="M94" s="2"/>
      <c r="N94" s="2"/>
      <c r="O94" s="2"/>
      <c r="P94" s="2"/>
      <c r="Q94" s="2"/>
      <c r="R94" s="2"/>
      <c r="S94" s="2"/>
      <c r="T94" s="2"/>
      <c r="U94" s="2"/>
      <c r="V94" s="2"/>
      <c r="W94" s="2"/>
      <c r="X94" s="2"/>
      <c r="Y94" s="2"/>
      <c r="Z94" s="2"/>
      <c r="AA94" s="2"/>
    </row>
    <row r="95" spans="1:27" ht="21" customHeight="1">
      <c r="A95" s="122"/>
      <c r="B95" s="240"/>
      <c r="C95" s="2"/>
      <c r="D95" s="2"/>
      <c r="E95" s="2"/>
      <c r="F95" s="2"/>
      <c r="G95" s="2"/>
      <c r="H95" s="2"/>
      <c r="I95" s="2"/>
      <c r="J95" s="2"/>
      <c r="K95" s="2"/>
      <c r="L95" s="2"/>
      <c r="M95" s="2"/>
      <c r="N95" s="2"/>
      <c r="O95" s="2"/>
      <c r="P95" s="2"/>
      <c r="Q95" s="2"/>
      <c r="R95" s="2"/>
      <c r="S95" s="2"/>
      <c r="T95" s="2"/>
      <c r="U95" s="2"/>
      <c r="V95" s="2"/>
      <c r="W95" s="2"/>
      <c r="X95" s="2"/>
      <c r="Y95" s="2"/>
      <c r="Z95" s="2"/>
      <c r="AA95" s="2"/>
    </row>
    <row r="96" spans="1:27" ht="21" customHeight="1">
      <c r="A96" s="122"/>
      <c r="B96" s="240"/>
      <c r="C96" s="2"/>
      <c r="D96" s="2"/>
      <c r="E96" s="2"/>
      <c r="F96" s="2"/>
      <c r="G96" s="2"/>
      <c r="H96" s="2"/>
      <c r="I96" s="2"/>
      <c r="J96" s="2"/>
      <c r="K96" s="2"/>
      <c r="L96" s="2"/>
      <c r="M96" s="2"/>
      <c r="N96" s="2"/>
      <c r="O96" s="2"/>
      <c r="P96" s="2"/>
      <c r="Q96" s="2"/>
      <c r="R96" s="2"/>
      <c r="S96" s="2"/>
      <c r="T96" s="2"/>
      <c r="U96" s="2"/>
      <c r="V96" s="2"/>
      <c r="W96" s="2"/>
      <c r="X96" s="2"/>
      <c r="Y96" s="2"/>
      <c r="Z96" s="2"/>
      <c r="AA96" s="2"/>
    </row>
    <row r="97" spans="1:27" ht="21" customHeight="1">
      <c r="A97" s="122"/>
      <c r="B97" s="240"/>
      <c r="C97" s="2"/>
      <c r="D97" s="2"/>
      <c r="E97" s="2"/>
      <c r="F97" s="2"/>
      <c r="G97" s="2"/>
      <c r="H97" s="2"/>
      <c r="I97" s="2"/>
      <c r="J97" s="2"/>
      <c r="K97" s="2"/>
      <c r="L97" s="2"/>
      <c r="M97" s="2"/>
      <c r="N97" s="2"/>
      <c r="O97" s="2"/>
      <c r="P97" s="2"/>
      <c r="Q97" s="2"/>
      <c r="R97" s="2"/>
      <c r="S97" s="2"/>
      <c r="T97" s="2"/>
      <c r="U97" s="2"/>
      <c r="V97" s="2"/>
      <c r="W97" s="2"/>
      <c r="X97" s="2"/>
      <c r="Y97" s="2"/>
      <c r="Z97" s="2"/>
      <c r="AA97" s="2"/>
    </row>
    <row r="98" spans="1:27" ht="21" customHeight="1">
      <c r="A98" s="122"/>
      <c r="B98" s="240"/>
      <c r="C98" s="2"/>
      <c r="D98" s="2"/>
      <c r="E98" s="2"/>
      <c r="F98" s="2"/>
      <c r="G98" s="2"/>
      <c r="H98" s="2"/>
      <c r="I98" s="2"/>
      <c r="J98" s="2"/>
      <c r="K98" s="2"/>
      <c r="L98" s="2"/>
      <c r="M98" s="2"/>
      <c r="N98" s="2"/>
      <c r="O98" s="2"/>
      <c r="P98" s="2"/>
      <c r="Q98" s="2"/>
      <c r="R98" s="2"/>
      <c r="S98" s="2"/>
      <c r="T98" s="2"/>
      <c r="U98" s="2"/>
      <c r="V98" s="2"/>
      <c r="W98" s="2"/>
      <c r="X98" s="2"/>
      <c r="Y98" s="2"/>
      <c r="Z98" s="2"/>
      <c r="AA98" s="2"/>
    </row>
    <row r="99" spans="1:27" ht="21" customHeight="1">
      <c r="A99" s="122"/>
      <c r="B99" s="240"/>
      <c r="C99" s="2"/>
      <c r="D99" s="2"/>
      <c r="E99" s="2"/>
      <c r="F99" s="2"/>
      <c r="G99" s="2"/>
      <c r="H99" s="2"/>
      <c r="I99" s="2"/>
      <c r="J99" s="2"/>
      <c r="K99" s="2"/>
      <c r="L99" s="2"/>
      <c r="M99" s="2"/>
      <c r="N99" s="2"/>
      <c r="O99" s="2"/>
      <c r="P99" s="2"/>
      <c r="Q99" s="2"/>
      <c r="R99" s="2"/>
      <c r="S99" s="2"/>
      <c r="T99" s="2"/>
      <c r="U99" s="2"/>
      <c r="V99" s="2"/>
      <c r="W99" s="2"/>
      <c r="X99" s="2"/>
      <c r="Y99" s="2"/>
      <c r="Z99" s="2"/>
      <c r="AA99" s="2"/>
    </row>
    <row r="100" spans="1:27" ht="21" customHeight="1">
      <c r="A100" s="122"/>
      <c r="B100" s="240"/>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1" customHeight="1">
      <c r="A101" s="122"/>
      <c r="B101" s="240"/>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1" customHeight="1">
      <c r="A102" s="122"/>
      <c r="B102" s="240"/>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1" customHeight="1">
      <c r="A103" s="122"/>
      <c r="B103" s="240"/>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1" customHeight="1">
      <c r="A104" s="122"/>
      <c r="B104" s="240"/>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1" customHeight="1">
      <c r="A105" s="122"/>
      <c r="B105" s="240"/>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1" customHeight="1">
      <c r="A106" s="122"/>
      <c r="B106" s="240"/>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1" customHeight="1">
      <c r="A107" s="122"/>
      <c r="B107" s="240"/>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1" customHeight="1">
      <c r="A108" s="122"/>
      <c r="B108" s="240"/>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1" customHeight="1">
      <c r="A109" s="122"/>
      <c r="B109" s="240"/>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1" customHeight="1" thickBot="1">
      <c r="A110" s="275"/>
      <c r="B110" s="277"/>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1" customHeight="1">
      <c r="A111" s="129" t="s">
        <v>2473</v>
      </c>
      <c r="B111" s="12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1" customHeight="1">
      <c r="J112" s="2"/>
      <c r="K112" s="2"/>
      <c r="L112" s="2"/>
      <c r="M112" s="2"/>
      <c r="N112" s="2"/>
      <c r="O112" s="2"/>
      <c r="P112" s="2"/>
      <c r="Q112" s="2"/>
      <c r="R112" s="2"/>
      <c r="S112" s="2"/>
      <c r="T112" s="2"/>
      <c r="U112" s="2"/>
      <c r="V112" s="2"/>
      <c r="W112" s="2"/>
      <c r="X112" s="2"/>
      <c r="Y112" s="2"/>
      <c r="Z112" s="2"/>
      <c r="AA112" s="2"/>
    </row>
    <row r="113" spans="10:27" ht="21" customHeight="1">
      <c r="J113" s="2"/>
      <c r="K113" s="2"/>
      <c r="L113" s="2"/>
      <c r="M113" s="2"/>
      <c r="N113" s="2"/>
      <c r="O113" s="2"/>
      <c r="P113" s="2"/>
      <c r="Q113" s="2"/>
      <c r="R113" s="2"/>
      <c r="S113" s="2"/>
      <c r="T113" s="2"/>
      <c r="U113" s="2"/>
      <c r="V113" s="2"/>
      <c r="W113" s="2"/>
      <c r="X113" s="2"/>
      <c r="Y113" s="2"/>
      <c r="Z113" s="2"/>
      <c r="AA113" s="2"/>
    </row>
    <row r="114" spans="10:27" ht="21" customHeight="1">
      <c r="J114" s="2"/>
      <c r="K114" s="2"/>
      <c r="L114" s="2"/>
      <c r="M114" s="2"/>
      <c r="N114" s="2"/>
      <c r="O114" s="2"/>
      <c r="P114" s="2"/>
      <c r="Q114" s="2"/>
      <c r="R114" s="2"/>
      <c r="S114" s="2"/>
      <c r="T114" s="2"/>
      <c r="U114" s="2"/>
      <c r="V114" s="2"/>
      <c r="W114" s="2"/>
      <c r="X114" s="2"/>
      <c r="Y114" s="2"/>
      <c r="Z114" s="2"/>
      <c r="AA114" s="2"/>
    </row>
    <row r="115" spans="10:27" ht="21" customHeight="1">
      <c r="J115" s="2"/>
      <c r="K115" s="2"/>
      <c r="L115" s="2"/>
      <c r="M115" s="2"/>
      <c r="N115" s="2"/>
      <c r="O115" s="2"/>
      <c r="P115" s="2"/>
      <c r="Q115" s="2"/>
      <c r="R115" s="2"/>
      <c r="S115" s="2"/>
      <c r="T115" s="2"/>
      <c r="U115" s="2"/>
      <c r="V115" s="2"/>
      <c r="W115" s="2"/>
      <c r="X115" s="2"/>
      <c r="Y115" s="2"/>
      <c r="Z115" s="2"/>
      <c r="AA115" s="2"/>
    </row>
    <row r="116" spans="10:27" ht="21" customHeight="1">
      <c r="J116" s="2"/>
      <c r="K116" s="2"/>
      <c r="L116" s="2"/>
      <c r="M116" s="2"/>
      <c r="N116" s="2"/>
      <c r="O116" s="2"/>
      <c r="P116" s="2"/>
      <c r="Q116" s="2"/>
      <c r="R116" s="2"/>
      <c r="S116" s="2"/>
      <c r="T116" s="2"/>
      <c r="U116" s="2"/>
      <c r="V116" s="2"/>
      <c r="W116" s="2"/>
      <c r="X116" s="2"/>
      <c r="Y116" s="2"/>
      <c r="Z116" s="2"/>
      <c r="AA116" s="2"/>
    </row>
    <row r="117" spans="10:27" ht="21" customHeight="1">
      <c r="J117" s="2"/>
      <c r="K117" s="2"/>
      <c r="L117" s="2"/>
      <c r="M117" s="2"/>
      <c r="N117" s="2"/>
      <c r="O117" s="2"/>
      <c r="P117" s="2"/>
      <c r="Q117" s="2"/>
      <c r="R117" s="2"/>
      <c r="S117" s="2"/>
      <c r="T117" s="2"/>
      <c r="U117" s="2"/>
      <c r="V117" s="2"/>
      <c r="W117" s="2"/>
      <c r="X117" s="2"/>
      <c r="Y117" s="2"/>
      <c r="Z117" s="2"/>
      <c r="AA117" s="2"/>
    </row>
    <row r="118" spans="10:27" ht="21" customHeight="1">
      <c r="J118" s="2"/>
      <c r="K118" s="2"/>
      <c r="L118" s="2"/>
      <c r="M118" s="2"/>
      <c r="N118" s="2"/>
      <c r="O118" s="2"/>
      <c r="P118" s="2"/>
      <c r="Q118" s="2"/>
      <c r="R118" s="2"/>
      <c r="S118" s="2"/>
      <c r="T118" s="2"/>
      <c r="U118" s="2"/>
      <c r="V118" s="2"/>
      <c r="W118" s="2"/>
      <c r="X118" s="2"/>
      <c r="Y118" s="2"/>
      <c r="Z118" s="2"/>
      <c r="AA118" s="2"/>
    </row>
    <row r="119" spans="10:27" ht="21" customHeight="1">
      <c r="J119" s="2"/>
      <c r="K119" s="2"/>
      <c r="L119" s="2"/>
      <c r="M119" s="2"/>
      <c r="N119" s="2"/>
      <c r="O119" s="2"/>
      <c r="P119" s="2"/>
      <c r="Q119" s="2"/>
      <c r="R119" s="2"/>
      <c r="S119" s="2"/>
      <c r="T119" s="2"/>
      <c r="U119" s="2"/>
      <c r="V119" s="2"/>
      <c r="W119" s="2"/>
      <c r="X119" s="2"/>
      <c r="Y119" s="2"/>
      <c r="Z119" s="2"/>
      <c r="AA119" s="2"/>
    </row>
    <row r="120" spans="10:27" ht="21" customHeight="1">
      <c r="J120" s="2"/>
      <c r="K120" s="2"/>
      <c r="L120" s="2"/>
      <c r="M120" s="2"/>
      <c r="N120" s="2"/>
      <c r="O120" s="2"/>
      <c r="P120" s="2"/>
      <c r="Q120" s="2"/>
      <c r="R120" s="2"/>
      <c r="S120" s="2"/>
      <c r="T120" s="2"/>
      <c r="U120" s="2"/>
      <c r="V120" s="2"/>
      <c r="W120" s="2"/>
      <c r="X120" s="2"/>
      <c r="Y120" s="2"/>
      <c r="Z120" s="2"/>
      <c r="AA120" s="2"/>
    </row>
    <row r="121" spans="10:27" ht="21" customHeight="1">
      <c r="J121" s="2"/>
      <c r="K121" s="2"/>
      <c r="L121" s="2"/>
      <c r="M121" s="2"/>
      <c r="N121" s="2"/>
      <c r="O121" s="2"/>
      <c r="P121" s="2"/>
      <c r="Q121" s="2"/>
      <c r="R121" s="2"/>
      <c r="S121" s="2"/>
      <c r="T121" s="2"/>
      <c r="U121" s="2"/>
      <c r="V121" s="2"/>
      <c r="W121" s="2"/>
      <c r="X121" s="2"/>
      <c r="Y121" s="2"/>
      <c r="Z121" s="2"/>
      <c r="AA121" s="2"/>
    </row>
    <row r="122" spans="10:27" ht="21" customHeight="1">
      <c r="J122" s="2"/>
      <c r="K122" s="2"/>
      <c r="L122" s="2"/>
      <c r="M122" s="2"/>
      <c r="N122" s="2"/>
      <c r="O122" s="2"/>
      <c r="P122" s="2"/>
      <c r="Q122" s="2"/>
      <c r="R122" s="2"/>
      <c r="S122" s="2"/>
      <c r="T122" s="2"/>
      <c r="U122" s="2"/>
      <c r="V122" s="2"/>
      <c r="W122" s="2"/>
      <c r="X122" s="2"/>
      <c r="Y122" s="2"/>
      <c r="Z122" s="2"/>
      <c r="AA122" s="2"/>
    </row>
    <row r="123" spans="10:27" ht="21" customHeight="1">
      <c r="J123" s="2"/>
      <c r="K123" s="2"/>
      <c r="L123" s="2"/>
      <c r="M123" s="2"/>
      <c r="N123" s="2"/>
      <c r="O123" s="2"/>
      <c r="P123" s="2"/>
      <c r="Q123" s="2"/>
      <c r="R123" s="2"/>
      <c r="S123" s="2"/>
      <c r="T123" s="2"/>
      <c r="U123" s="2"/>
      <c r="V123" s="2"/>
      <c r="W123" s="2"/>
      <c r="X123" s="2"/>
      <c r="Y123" s="2"/>
      <c r="Z123" s="2"/>
      <c r="AA123" s="2"/>
    </row>
    <row r="124" spans="10:27" ht="21" customHeight="1">
      <c r="J124" s="2"/>
      <c r="K124" s="2"/>
      <c r="L124" s="2"/>
      <c r="M124" s="2"/>
      <c r="N124" s="2"/>
      <c r="O124" s="2"/>
      <c r="P124" s="2"/>
      <c r="Q124" s="2"/>
      <c r="R124" s="2"/>
      <c r="S124" s="2"/>
      <c r="T124" s="2"/>
      <c r="U124" s="2"/>
      <c r="V124" s="2"/>
      <c r="W124" s="2"/>
      <c r="X124" s="2"/>
      <c r="Y124" s="2"/>
      <c r="Z124" s="2"/>
      <c r="AA124" s="2"/>
    </row>
    <row r="125" spans="10:27" ht="21" customHeight="1">
      <c r="J125" s="2"/>
      <c r="K125" s="2"/>
      <c r="L125" s="2"/>
      <c r="M125" s="2"/>
      <c r="N125" s="2"/>
      <c r="O125" s="2"/>
      <c r="P125" s="2"/>
      <c r="Q125" s="2"/>
      <c r="R125" s="2"/>
      <c r="S125" s="2"/>
      <c r="T125" s="2"/>
      <c r="U125" s="2"/>
      <c r="V125" s="2"/>
      <c r="W125" s="2"/>
      <c r="X125" s="2"/>
      <c r="Y125" s="2"/>
      <c r="Z125" s="2"/>
      <c r="AA125" s="2"/>
    </row>
    <row r="126" spans="10:27" ht="21" customHeight="1">
      <c r="J126" s="2"/>
      <c r="K126" s="2"/>
      <c r="L126" s="2"/>
      <c r="M126" s="2"/>
      <c r="N126" s="2"/>
      <c r="O126" s="2"/>
      <c r="P126" s="2"/>
      <c r="Q126" s="2"/>
      <c r="R126" s="2"/>
      <c r="S126" s="2"/>
      <c r="T126" s="2"/>
      <c r="U126" s="2"/>
      <c r="V126" s="2"/>
      <c r="W126" s="2"/>
      <c r="X126" s="2"/>
      <c r="Y126" s="2"/>
      <c r="Z126" s="2"/>
      <c r="AA126" s="2"/>
    </row>
    <row r="127" spans="10:27" ht="21" customHeight="1">
      <c r="J127" s="2"/>
      <c r="K127" s="2"/>
      <c r="L127" s="2"/>
      <c r="M127" s="2"/>
      <c r="N127" s="2"/>
      <c r="O127" s="2"/>
      <c r="P127" s="2"/>
      <c r="Q127" s="2"/>
      <c r="R127" s="2"/>
      <c r="S127" s="2"/>
      <c r="T127" s="2"/>
      <c r="U127" s="2"/>
      <c r="V127" s="2"/>
      <c r="W127" s="2"/>
      <c r="X127" s="2"/>
      <c r="Y127" s="2"/>
      <c r="Z127" s="2"/>
      <c r="AA127" s="2"/>
    </row>
    <row r="128" spans="10:27" ht="21" customHeight="1">
      <c r="J128" s="2"/>
      <c r="K128" s="2"/>
      <c r="L128" s="2"/>
      <c r="M128" s="2"/>
      <c r="N128" s="2"/>
      <c r="O128" s="2"/>
      <c r="P128" s="2"/>
      <c r="Q128" s="2"/>
      <c r="R128" s="2"/>
      <c r="S128" s="2"/>
      <c r="T128" s="2"/>
      <c r="U128" s="2"/>
      <c r="V128" s="2"/>
      <c r="W128" s="2"/>
      <c r="X128" s="2"/>
      <c r="Y128" s="2"/>
      <c r="Z128" s="2"/>
      <c r="AA128" s="2"/>
    </row>
    <row r="129" spans="10:27" ht="21" customHeight="1">
      <c r="J129" s="2"/>
      <c r="K129" s="2"/>
      <c r="L129" s="2"/>
      <c r="M129" s="2"/>
      <c r="N129" s="2"/>
      <c r="O129" s="2"/>
      <c r="P129" s="2"/>
      <c r="Q129" s="2"/>
      <c r="R129" s="2"/>
      <c r="S129" s="2"/>
      <c r="T129" s="2"/>
      <c r="U129" s="2"/>
      <c r="V129" s="2"/>
      <c r="W129" s="2"/>
      <c r="X129" s="2"/>
      <c r="Y129" s="2"/>
      <c r="Z129" s="2"/>
      <c r="AA129" s="2"/>
    </row>
    <row r="130" spans="10:27" ht="21" customHeight="1">
      <c r="J130" s="2"/>
      <c r="K130" s="2"/>
      <c r="L130" s="2"/>
      <c r="M130" s="2"/>
      <c r="N130" s="2"/>
      <c r="O130" s="2"/>
      <c r="P130" s="2"/>
      <c r="Q130" s="2"/>
      <c r="R130" s="2"/>
      <c r="S130" s="2"/>
      <c r="T130" s="2"/>
      <c r="U130" s="2"/>
      <c r="V130" s="2"/>
      <c r="W130" s="2"/>
      <c r="X130" s="2"/>
      <c r="Y130" s="2"/>
      <c r="Z130" s="2"/>
      <c r="AA130" s="2"/>
    </row>
    <row r="131" spans="10:27" ht="21" customHeight="1">
      <c r="J131" s="2"/>
      <c r="K131" s="2"/>
      <c r="L131" s="2"/>
      <c r="M131" s="2"/>
      <c r="N131" s="2"/>
      <c r="O131" s="2"/>
      <c r="P131" s="2"/>
      <c r="Q131" s="2"/>
      <c r="R131" s="2"/>
      <c r="S131" s="2"/>
      <c r="T131" s="2"/>
      <c r="U131" s="2"/>
      <c r="V131" s="2"/>
      <c r="W131" s="2"/>
      <c r="X131" s="2"/>
      <c r="Y131" s="2"/>
      <c r="Z131" s="2"/>
      <c r="AA131" s="2"/>
    </row>
    <row r="132" spans="10:27" ht="21" customHeight="1">
      <c r="J132" s="2"/>
      <c r="K132" s="2"/>
      <c r="L132" s="2"/>
      <c r="M132" s="2"/>
      <c r="N132" s="2"/>
      <c r="O132" s="2"/>
      <c r="P132" s="2"/>
      <c r="Q132" s="2"/>
      <c r="R132" s="2"/>
      <c r="S132" s="2"/>
      <c r="T132" s="2"/>
      <c r="U132" s="2"/>
      <c r="V132" s="2"/>
      <c r="W132" s="2"/>
      <c r="X132" s="2"/>
      <c r="Y132" s="2"/>
      <c r="Z132" s="2"/>
      <c r="AA132" s="2"/>
    </row>
    <row r="133" spans="10:27" ht="21" customHeight="1">
      <c r="J133" s="2"/>
      <c r="K133" s="2"/>
      <c r="L133" s="2"/>
      <c r="M133" s="2"/>
      <c r="N133" s="2"/>
      <c r="O133" s="2"/>
      <c r="P133" s="2"/>
      <c r="Q133" s="2"/>
      <c r="R133" s="2"/>
      <c r="S133" s="2"/>
      <c r="T133" s="2"/>
      <c r="U133" s="2"/>
      <c r="V133" s="2"/>
      <c r="W133" s="2"/>
      <c r="X133" s="2"/>
      <c r="Y133" s="2"/>
      <c r="Z133" s="2"/>
      <c r="AA133" s="2"/>
    </row>
  </sheetData>
  <printOptions horizontalCentered="1" verticalCentered="1"/>
  <pageMargins left="0.5" right="0.5" top="0.5" bottom="0.5" header="0" footer="0"/>
  <pageSetup scale="68" fitToWidth="2" fitToHeight="2" orientation="portrait" r:id="rId1"/>
  <headerFooter alignWithMargins="0"/>
  <rowBreaks count="1" manualBreakCount="1">
    <brk id="56" max="8" man="1"/>
  </rowBreaks>
  <colBreaks count="1" manualBreakCount="1">
    <brk id="2" max="5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59"/>
  <sheetViews>
    <sheetView showGridLines="0" defaultGridColor="0" topLeftCell="C1" colorId="22" zoomScale="75" zoomScaleNormal="75" workbookViewId="0">
      <selection activeCell="E22" sqref="E22"/>
    </sheetView>
  </sheetViews>
  <sheetFormatPr defaultColWidth="9.77734375" defaultRowHeight="15"/>
  <cols>
    <col min="1" max="1" width="4.77734375" customWidth="1"/>
    <col min="2" max="2" width="101.21875" customWidth="1"/>
    <col min="3" max="3" width="13.88671875" customWidth="1"/>
    <col min="4" max="4" width="4.77734375" customWidth="1"/>
    <col min="5" max="5" width="1.77734375" customWidth="1"/>
    <col min="6" max="6" width="80.77734375" customWidth="1"/>
    <col min="7" max="7" width="3.77734375" customWidth="1"/>
    <col min="8" max="8" width="13.77734375" customWidth="1"/>
    <col min="9" max="9" width="2.77734375" customWidth="1"/>
    <col min="10" max="10" width="3.77734375" customWidth="1"/>
    <col min="11" max="11" width="13.77734375" customWidth="1"/>
    <col min="12" max="12" width="2.77734375" customWidth="1"/>
  </cols>
  <sheetData>
    <row r="1" spans="1:13" ht="16.899999999999999" customHeight="1" thickBot="1">
      <c r="A1" s="33" t="str">
        <f>'Data Sheet'!A48</f>
        <v>Annual Report of Frontier Telephone of Rochester, Inc.                                                     For the period ending December 31, 2015</v>
      </c>
      <c r="B1" s="888"/>
      <c r="C1" s="34"/>
      <c r="D1" s="33" t="str">
        <f>'Data Sheet'!A48</f>
        <v>Annual Report of Frontier Telephone of Rochester, Inc.                                                     For the period ending December 31, 2015</v>
      </c>
      <c r="E1" s="880"/>
      <c r="F1" s="880"/>
      <c r="G1" s="880"/>
      <c r="H1" s="34"/>
      <c r="I1" s="880"/>
      <c r="J1" s="880"/>
      <c r="K1" s="880"/>
      <c r="L1" s="880"/>
      <c r="M1" s="34"/>
    </row>
    <row r="2" spans="1:13" ht="16.899999999999999" customHeight="1">
      <c r="A2" s="889"/>
      <c r="B2" s="890"/>
      <c r="C2" s="37"/>
      <c r="D2" s="883"/>
      <c r="E2" s="885"/>
      <c r="F2" s="885"/>
      <c r="G2" s="885"/>
      <c r="H2" s="885"/>
      <c r="I2" s="885"/>
      <c r="J2" s="885"/>
      <c r="K2" s="885"/>
      <c r="L2" s="884"/>
      <c r="M2" s="34"/>
    </row>
    <row r="3" spans="1:13" ht="16.899999999999999" customHeight="1">
      <c r="A3" s="119" t="s">
        <v>2474</v>
      </c>
      <c r="B3" s="101"/>
      <c r="C3" s="102"/>
      <c r="D3" s="891" t="s">
        <v>2475</v>
      </c>
      <c r="E3" s="39"/>
      <c r="F3" s="39"/>
      <c r="G3" s="39"/>
      <c r="H3" s="39"/>
      <c r="I3" s="39"/>
      <c r="J3" s="39"/>
      <c r="K3" s="39"/>
      <c r="L3" s="40"/>
      <c r="M3" s="34"/>
    </row>
    <row r="4" spans="1:13" ht="16.899999999999999" customHeight="1">
      <c r="A4" s="41"/>
      <c r="B4" s="34"/>
      <c r="C4" s="42"/>
      <c r="D4" s="41"/>
      <c r="E4" s="34"/>
      <c r="F4" s="34"/>
      <c r="G4" s="34"/>
      <c r="H4" s="34"/>
      <c r="I4" s="34"/>
      <c r="J4" s="34"/>
      <c r="K4" s="34"/>
      <c r="L4" s="42"/>
      <c r="M4" s="34"/>
    </row>
    <row r="5" spans="1:13" ht="16.899999999999999" customHeight="1">
      <c r="A5" s="1026" t="s">
        <v>336</v>
      </c>
      <c r="B5" s="1027" t="s">
        <v>2476</v>
      </c>
      <c r="C5" s="42"/>
      <c r="D5" s="547"/>
      <c r="E5" s="140"/>
      <c r="F5" s="139"/>
      <c r="G5" s="140"/>
      <c r="H5" s="139"/>
      <c r="I5" s="139"/>
      <c r="J5" s="140"/>
      <c r="K5" s="139"/>
      <c r="L5" s="261"/>
      <c r="M5" s="34"/>
    </row>
    <row r="6" spans="1:13" ht="16.899999999999999" customHeight="1">
      <c r="A6" s="1028"/>
      <c r="B6" s="1027" t="s">
        <v>2477</v>
      </c>
      <c r="C6" s="42"/>
      <c r="D6" s="65" t="s">
        <v>489</v>
      </c>
      <c r="E6" s="135"/>
      <c r="F6" s="63" t="s">
        <v>2478</v>
      </c>
      <c r="G6" s="135"/>
      <c r="H6" s="34" t="s">
        <v>360</v>
      </c>
      <c r="I6" s="34"/>
      <c r="J6" s="135"/>
      <c r="K6" s="34" t="s">
        <v>360</v>
      </c>
      <c r="L6" s="42"/>
      <c r="M6" s="34"/>
    </row>
    <row r="7" spans="1:13" ht="16.899999999999999" customHeight="1">
      <c r="A7" s="1028"/>
      <c r="B7" s="1027" t="s">
        <v>2479</v>
      </c>
      <c r="C7" s="42"/>
      <c r="D7" s="65" t="s">
        <v>501</v>
      </c>
      <c r="E7" s="135"/>
      <c r="F7" s="63" t="s">
        <v>226</v>
      </c>
      <c r="G7" s="135"/>
      <c r="H7" s="63" t="s">
        <v>227</v>
      </c>
      <c r="I7" s="34"/>
      <c r="J7" s="135"/>
      <c r="K7" s="63" t="s">
        <v>228</v>
      </c>
      <c r="L7" s="42"/>
      <c r="M7" s="34"/>
    </row>
    <row r="8" spans="1:13" ht="16.899999999999999" customHeight="1">
      <c r="A8" s="1028"/>
      <c r="B8" s="1027" t="s">
        <v>2480</v>
      </c>
      <c r="C8" s="42"/>
      <c r="D8" s="175"/>
      <c r="E8" s="138"/>
      <c r="F8" s="176"/>
      <c r="G8" s="138"/>
      <c r="H8" s="176"/>
      <c r="I8" s="176"/>
      <c r="J8" s="138"/>
      <c r="K8" s="176"/>
      <c r="L8" s="177"/>
      <c r="M8" s="34"/>
    </row>
    <row r="9" spans="1:13" ht="16.899999999999999" customHeight="1">
      <c r="A9" s="1028"/>
      <c r="B9" s="1027" t="s">
        <v>2481</v>
      </c>
      <c r="C9" s="42"/>
      <c r="D9" s="41"/>
      <c r="E9" s="135"/>
      <c r="F9" s="63" t="s">
        <v>2414</v>
      </c>
      <c r="G9" s="135"/>
      <c r="H9" s="34"/>
      <c r="I9" s="34"/>
      <c r="J9" s="135"/>
      <c r="K9" s="219"/>
      <c r="L9" s="42"/>
      <c r="M9" s="34"/>
    </row>
    <row r="10" spans="1:13" ht="16.899999999999999" customHeight="1">
      <c r="A10" s="1028"/>
      <c r="B10" s="1027" t="s">
        <v>2482</v>
      </c>
      <c r="C10" s="42"/>
      <c r="D10" s="65" t="s">
        <v>231</v>
      </c>
      <c r="E10" s="135"/>
      <c r="F10" s="34" t="s">
        <v>2483</v>
      </c>
      <c r="G10" s="135"/>
      <c r="H10" s="30"/>
      <c r="I10" s="34"/>
      <c r="J10" s="205" t="s">
        <v>336</v>
      </c>
      <c r="K10" s="164"/>
      <c r="L10" s="42"/>
      <c r="M10" s="34"/>
    </row>
    <row r="11" spans="1:13" ht="16.899999999999999" customHeight="1">
      <c r="A11" s="1028"/>
      <c r="B11" s="1027" t="s">
        <v>2484</v>
      </c>
      <c r="C11" s="42"/>
      <c r="D11" s="65" t="s">
        <v>463</v>
      </c>
      <c r="E11" s="135"/>
      <c r="F11" s="34" t="s">
        <v>2485</v>
      </c>
      <c r="G11" s="135"/>
      <c r="H11" s="30"/>
      <c r="I11" s="34"/>
      <c r="J11" s="205" t="s">
        <v>350</v>
      </c>
      <c r="K11" s="164"/>
      <c r="L11" s="42"/>
      <c r="M11" s="34"/>
    </row>
    <row r="12" spans="1:13" ht="16.899999999999999" customHeight="1">
      <c r="A12" s="1028"/>
      <c r="B12" s="1027" t="s">
        <v>2486</v>
      </c>
      <c r="C12" s="42"/>
      <c r="D12" s="41"/>
      <c r="E12" s="135"/>
      <c r="F12" s="34" t="s">
        <v>2487</v>
      </c>
      <c r="G12" s="135"/>
      <c r="H12" s="30"/>
      <c r="I12" s="34"/>
      <c r="J12" s="135"/>
      <c r="K12" s="30"/>
      <c r="L12" s="42"/>
      <c r="M12" s="34"/>
    </row>
    <row r="13" spans="1:13" ht="16.899999999999999" customHeight="1">
      <c r="A13" s="1028"/>
      <c r="B13" s="1027" t="s">
        <v>2488</v>
      </c>
      <c r="C13" s="42"/>
      <c r="D13" s="65" t="s">
        <v>471</v>
      </c>
      <c r="E13" s="135"/>
      <c r="F13" s="34" t="s">
        <v>2489</v>
      </c>
      <c r="G13" s="205" t="s">
        <v>383</v>
      </c>
      <c r="H13" s="164"/>
      <c r="I13" s="34"/>
      <c r="J13" s="135"/>
      <c r="K13" s="30"/>
      <c r="L13" s="42"/>
      <c r="M13" s="34"/>
    </row>
    <row r="14" spans="1:13" ht="16.899999999999999" customHeight="1">
      <c r="A14" s="1028"/>
      <c r="B14" s="1027" t="s">
        <v>2490</v>
      </c>
      <c r="C14" s="42"/>
      <c r="D14" s="65" t="s">
        <v>530</v>
      </c>
      <c r="E14" s="135"/>
      <c r="F14" s="34" t="s">
        <v>2491</v>
      </c>
      <c r="G14" s="205" t="s">
        <v>403</v>
      </c>
      <c r="H14" s="164"/>
      <c r="I14" s="34"/>
      <c r="J14" s="135"/>
      <c r="K14" s="30"/>
      <c r="L14" s="42"/>
      <c r="M14" s="34"/>
    </row>
    <row r="15" spans="1:13" ht="16.899999999999999" customHeight="1">
      <c r="A15" s="1028"/>
      <c r="B15" s="1027" t="s">
        <v>2492</v>
      </c>
      <c r="C15" s="42"/>
      <c r="D15" s="65" t="s">
        <v>532</v>
      </c>
      <c r="E15" s="135"/>
      <c r="F15" s="34" t="s">
        <v>2493</v>
      </c>
      <c r="G15" s="135"/>
      <c r="H15" s="30"/>
      <c r="I15" s="34"/>
      <c r="J15" s="205" t="s">
        <v>428</v>
      </c>
      <c r="K15" s="176">
        <f>H13-H14</f>
        <v>0</v>
      </c>
      <c r="L15" s="42"/>
      <c r="M15" s="34"/>
    </row>
    <row r="16" spans="1:13" ht="16.899999999999999" customHeight="1">
      <c r="A16" s="1028"/>
      <c r="B16" s="1027" t="s">
        <v>2494</v>
      </c>
      <c r="C16" s="42"/>
      <c r="D16" s="41"/>
      <c r="E16" s="135"/>
      <c r="F16" s="34" t="s">
        <v>2495</v>
      </c>
      <c r="G16" s="135"/>
      <c r="H16" s="30"/>
      <c r="I16" s="34"/>
      <c r="J16" s="135"/>
      <c r="K16" s="34"/>
      <c r="L16" s="42"/>
      <c r="M16" s="34"/>
    </row>
    <row r="17" spans="1:13" ht="16.899999999999999" customHeight="1">
      <c r="A17" s="1028"/>
      <c r="B17" s="1027" t="s">
        <v>2496</v>
      </c>
      <c r="C17" s="42"/>
      <c r="D17" s="65" t="s">
        <v>242</v>
      </c>
      <c r="E17" s="135"/>
      <c r="F17" s="34" t="s">
        <v>2497</v>
      </c>
      <c r="G17" s="205" t="s">
        <v>432</v>
      </c>
      <c r="H17" s="164"/>
      <c r="I17" s="34"/>
      <c r="J17" s="135"/>
      <c r="K17" s="30"/>
      <c r="L17" s="42"/>
      <c r="M17" s="34"/>
    </row>
    <row r="18" spans="1:13" ht="16.899999999999999" customHeight="1">
      <c r="A18" s="1028"/>
      <c r="B18" s="1027" t="s">
        <v>2498</v>
      </c>
      <c r="C18" s="42"/>
      <c r="D18" s="65" t="s">
        <v>245</v>
      </c>
      <c r="E18" s="135"/>
      <c r="F18" s="34" t="s">
        <v>2499</v>
      </c>
      <c r="G18" s="205" t="s">
        <v>357</v>
      </c>
      <c r="H18" s="164"/>
      <c r="I18" s="34"/>
      <c r="J18" s="135" t="s">
        <v>2500</v>
      </c>
      <c r="K18" s="30"/>
      <c r="L18" s="42"/>
      <c r="M18" s="34"/>
    </row>
    <row r="19" spans="1:13" ht="16.899999999999999" customHeight="1">
      <c r="A19" s="1028"/>
      <c r="B19" s="1027" t="s">
        <v>2501</v>
      </c>
      <c r="C19" s="42"/>
      <c r="D19" s="65" t="s">
        <v>248</v>
      </c>
      <c r="E19" s="135"/>
      <c r="F19" s="34" t="s">
        <v>2502</v>
      </c>
      <c r="G19" s="205" t="s">
        <v>380</v>
      </c>
      <c r="H19" s="194"/>
      <c r="I19" s="34"/>
      <c r="J19" s="135"/>
      <c r="K19" s="30"/>
      <c r="L19" s="42"/>
      <c r="M19" s="34"/>
    </row>
    <row r="20" spans="1:13" ht="16.899999999999999" customHeight="1">
      <c r="A20" s="1028"/>
      <c r="B20" s="1027"/>
      <c r="C20" s="42"/>
      <c r="D20" s="65" t="s">
        <v>252</v>
      </c>
      <c r="E20" s="135"/>
      <c r="F20" s="34" t="s">
        <v>2503</v>
      </c>
      <c r="G20" s="135"/>
      <c r="H20" s="30"/>
      <c r="I20" s="34"/>
      <c r="J20" s="205" t="s">
        <v>401</v>
      </c>
      <c r="K20" s="176">
        <f>(+H17*(+H18/10000)*+H19)*100</f>
        <v>0</v>
      </c>
      <c r="L20" s="42"/>
      <c r="M20" s="34"/>
    </row>
    <row r="21" spans="1:13" ht="16.899999999999999" customHeight="1">
      <c r="A21" s="1026" t="s">
        <v>350</v>
      </c>
      <c r="B21" s="1027" t="s">
        <v>2504</v>
      </c>
      <c r="C21" s="42"/>
      <c r="D21" s="41"/>
      <c r="E21" s="135"/>
      <c r="F21" s="34" t="s">
        <v>2505</v>
      </c>
      <c r="G21" s="135"/>
      <c r="H21" s="30"/>
      <c r="I21" s="34"/>
      <c r="J21" s="135"/>
      <c r="K21" s="34"/>
      <c r="L21" s="42"/>
      <c r="M21" s="34"/>
    </row>
    <row r="22" spans="1:13" ht="16.899999999999999" customHeight="1">
      <c r="A22" s="1028"/>
      <c r="B22" s="1027" t="s">
        <v>2506</v>
      </c>
      <c r="C22" s="42"/>
      <c r="D22" s="65" t="s">
        <v>538</v>
      </c>
      <c r="E22" s="135"/>
      <c r="F22" s="34" t="s">
        <v>2507</v>
      </c>
      <c r="G22" s="205" t="s">
        <v>418</v>
      </c>
      <c r="H22" s="164"/>
      <c r="I22" s="34"/>
      <c r="J22" s="135"/>
      <c r="K22" s="30"/>
      <c r="L22" s="42"/>
      <c r="M22" s="34"/>
    </row>
    <row r="23" spans="1:13" ht="16.899999999999999" customHeight="1">
      <c r="A23" s="1028"/>
      <c r="B23" s="1027"/>
      <c r="C23" s="42"/>
      <c r="D23" s="65" t="s">
        <v>540</v>
      </c>
      <c r="E23" s="135"/>
      <c r="F23" s="34" t="s">
        <v>2508</v>
      </c>
      <c r="G23" s="205" t="s">
        <v>430</v>
      </c>
      <c r="H23" s="164"/>
      <c r="I23" s="34"/>
      <c r="J23" s="135"/>
      <c r="K23" s="30"/>
      <c r="L23" s="42"/>
      <c r="M23" s="34"/>
    </row>
    <row r="24" spans="1:13" ht="16.899999999999999" customHeight="1">
      <c r="A24" s="1026" t="s">
        <v>383</v>
      </c>
      <c r="B24" s="1027" t="s">
        <v>2509</v>
      </c>
      <c r="C24" s="42"/>
      <c r="D24" s="65" t="s">
        <v>542</v>
      </c>
      <c r="E24" s="135"/>
      <c r="F24" s="34" t="s">
        <v>2510</v>
      </c>
      <c r="G24" s="135"/>
      <c r="H24" s="30"/>
      <c r="I24" s="34"/>
      <c r="J24" s="205" t="s">
        <v>434</v>
      </c>
      <c r="K24" s="176">
        <f>H22-H23</f>
        <v>0</v>
      </c>
      <c r="L24" s="42"/>
      <c r="M24" s="34"/>
    </row>
    <row r="25" spans="1:13" ht="16.899999999999999" customHeight="1">
      <c r="A25" s="1028"/>
      <c r="B25" s="1027" t="s">
        <v>2511</v>
      </c>
      <c r="C25" s="42"/>
      <c r="D25" s="65" t="s">
        <v>544</v>
      </c>
      <c r="E25" s="135"/>
      <c r="F25" s="34" t="s">
        <v>2512</v>
      </c>
      <c r="G25" s="135"/>
      <c r="H25" s="30"/>
      <c r="I25" s="34"/>
      <c r="J25" s="205" t="s">
        <v>2449</v>
      </c>
      <c r="K25" s="176">
        <f>K10+K11+K15+K20+K24</f>
        <v>0</v>
      </c>
      <c r="L25" s="42"/>
      <c r="M25" s="34"/>
    </row>
    <row r="26" spans="1:13" ht="16.899999999999999" customHeight="1">
      <c r="A26" s="1028"/>
      <c r="B26" s="1027" t="s">
        <v>2513</v>
      </c>
      <c r="C26" s="42"/>
      <c r="D26" s="65" t="s">
        <v>546</v>
      </c>
      <c r="E26" s="135"/>
      <c r="F26" s="34" t="s">
        <v>2514</v>
      </c>
      <c r="G26" s="135"/>
      <c r="H26" s="30"/>
      <c r="I26" s="34"/>
      <c r="J26" s="205" t="s">
        <v>2515</v>
      </c>
      <c r="K26" s="892">
        <f>IF(K25=0,0,+H22/+H17)</f>
        <v>0</v>
      </c>
      <c r="L26" s="42"/>
      <c r="M26" s="34"/>
    </row>
    <row r="27" spans="1:13" ht="16.899999999999999" customHeight="1">
      <c r="A27" s="1028"/>
      <c r="B27" s="1027"/>
      <c r="C27" s="42"/>
      <c r="D27" s="48" t="s">
        <v>547</v>
      </c>
      <c r="E27" s="138"/>
      <c r="F27" s="176" t="s">
        <v>2516</v>
      </c>
      <c r="G27" s="138"/>
      <c r="H27" s="164"/>
      <c r="I27" s="176"/>
      <c r="J27" s="209" t="s">
        <v>2517</v>
      </c>
      <c r="K27" s="176">
        <f>K25*+K26</f>
        <v>0</v>
      </c>
      <c r="L27" s="177"/>
      <c r="M27" s="34"/>
    </row>
    <row r="28" spans="1:13" ht="16.899999999999999" customHeight="1">
      <c r="A28" s="1026" t="s">
        <v>403</v>
      </c>
      <c r="B28" s="1027" t="s">
        <v>2518</v>
      </c>
      <c r="C28" s="42"/>
      <c r="D28" s="574" t="s">
        <v>360</v>
      </c>
      <c r="E28" s="135"/>
      <c r="F28" s="63" t="s">
        <v>2459</v>
      </c>
      <c r="G28" s="135"/>
      <c r="H28" s="30"/>
      <c r="I28" s="34"/>
      <c r="J28" s="135"/>
      <c r="K28" s="34"/>
      <c r="L28" s="42"/>
      <c r="M28" s="34"/>
    </row>
    <row r="29" spans="1:13" ht="16.899999999999999" customHeight="1">
      <c r="A29" s="1028"/>
      <c r="B29" s="1027" t="s">
        <v>2519</v>
      </c>
      <c r="C29" s="42"/>
      <c r="D29" s="65" t="s">
        <v>548</v>
      </c>
      <c r="E29" s="135"/>
      <c r="F29" s="34" t="s">
        <v>2520</v>
      </c>
      <c r="G29" s="135"/>
      <c r="H29" s="30"/>
      <c r="I29" s="34"/>
      <c r="J29" s="205" t="s">
        <v>2521</v>
      </c>
      <c r="K29" s="164"/>
      <c r="L29" s="42"/>
      <c r="M29" s="34"/>
    </row>
    <row r="30" spans="1:13" ht="16.899999999999999" customHeight="1">
      <c r="A30" s="1028"/>
      <c r="B30" s="1027" t="s">
        <v>2522</v>
      </c>
      <c r="C30" s="42"/>
      <c r="D30" s="41"/>
      <c r="E30" s="135"/>
      <c r="F30" s="34" t="s">
        <v>2523</v>
      </c>
      <c r="G30" s="135"/>
      <c r="H30" s="30"/>
      <c r="I30" s="34"/>
      <c r="J30" s="135"/>
      <c r="K30" s="30"/>
      <c r="L30" s="42"/>
      <c r="M30" s="34"/>
    </row>
    <row r="31" spans="1:13" ht="16.899999999999999" customHeight="1">
      <c r="A31" s="1028"/>
      <c r="B31" s="1027"/>
      <c r="C31" s="42"/>
      <c r="D31" s="65" t="s">
        <v>549</v>
      </c>
      <c r="E31" s="135"/>
      <c r="F31" s="34" t="s">
        <v>2524</v>
      </c>
      <c r="G31" s="205" t="s">
        <v>2525</v>
      </c>
      <c r="H31" s="194"/>
      <c r="I31" s="63" t="s">
        <v>1619</v>
      </c>
      <c r="J31" s="135"/>
      <c r="K31" s="30"/>
      <c r="L31" s="42"/>
      <c r="M31" s="34"/>
    </row>
    <row r="32" spans="1:13" ht="16.899999999999999" customHeight="1">
      <c r="A32" s="1026" t="s">
        <v>428</v>
      </c>
      <c r="B32" s="1027" t="s">
        <v>2526</v>
      </c>
      <c r="C32" s="42"/>
      <c r="D32" s="48" t="s">
        <v>550</v>
      </c>
      <c r="E32" s="138"/>
      <c r="F32" s="176" t="s">
        <v>2527</v>
      </c>
      <c r="G32" s="138"/>
      <c r="H32" s="164"/>
      <c r="I32" s="176"/>
      <c r="J32" s="209" t="s">
        <v>2528</v>
      </c>
      <c r="K32" s="176">
        <f>K29*(1-H31)</f>
        <v>0</v>
      </c>
      <c r="L32" s="177"/>
      <c r="M32" s="34"/>
    </row>
    <row r="33" spans="1:13" ht="16.899999999999999" customHeight="1">
      <c r="A33" s="1028"/>
      <c r="B33" s="1027"/>
      <c r="C33" s="42"/>
      <c r="D33" s="41"/>
      <c r="E33" s="34"/>
      <c r="F33" s="34"/>
      <c r="G33" s="34"/>
      <c r="H33" s="34"/>
      <c r="I33" s="34"/>
      <c r="J33" s="34"/>
      <c r="K33" s="34" t="s">
        <v>360</v>
      </c>
      <c r="L33" s="42"/>
      <c r="M33" s="34"/>
    </row>
    <row r="34" spans="1:13" ht="16.899999999999999" customHeight="1">
      <c r="A34" s="1026" t="s">
        <v>432</v>
      </c>
      <c r="B34" s="1027" t="s">
        <v>2529</v>
      </c>
      <c r="C34" s="42"/>
      <c r="D34" s="41"/>
      <c r="E34" s="34"/>
      <c r="F34" s="34"/>
      <c r="G34" s="34"/>
      <c r="H34" s="34"/>
      <c r="I34" s="34"/>
      <c r="J34" s="34"/>
      <c r="K34" s="34"/>
      <c r="L34" s="42"/>
      <c r="M34" s="34"/>
    </row>
    <row r="35" spans="1:13" ht="16.899999999999999" customHeight="1">
      <c r="A35" s="1028"/>
      <c r="B35" s="1027" t="s">
        <v>2530</v>
      </c>
      <c r="C35" s="42"/>
      <c r="D35" s="41"/>
      <c r="F35" s="965" t="s">
        <v>2531</v>
      </c>
      <c r="G35" s="74"/>
      <c r="H35" s="74"/>
      <c r="I35" s="74"/>
      <c r="J35" s="74"/>
      <c r="K35" s="74"/>
      <c r="L35" s="42"/>
      <c r="M35" s="34"/>
    </row>
    <row r="36" spans="1:13" ht="16.899999999999999" customHeight="1">
      <c r="A36" s="1028"/>
      <c r="B36" s="1027"/>
      <c r="C36" s="42"/>
      <c r="D36" s="41"/>
      <c r="E36" s="30"/>
      <c r="F36" s="516"/>
      <c r="G36" s="516"/>
      <c r="H36" s="516"/>
      <c r="I36" s="516"/>
      <c r="J36" s="516"/>
      <c r="K36" s="516"/>
      <c r="L36" s="42"/>
      <c r="M36" s="34"/>
    </row>
    <row r="37" spans="1:13" ht="16.899999999999999" customHeight="1">
      <c r="A37" s="1026" t="s">
        <v>357</v>
      </c>
      <c r="B37" s="1027" t="s">
        <v>2532</v>
      </c>
      <c r="C37" s="42"/>
      <c r="D37" s="41"/>
      <c r="E37" s="30"/>
      <c r="F37" s="30"/>
      <c r="G37" s="30"/>
      <c r="H37" s="30"/>
      <c r="I37" s="30"/>
      <c r="J37" s="30"/>
      <c r="K37" s="30"/>
      <c r="L37" s="42"/>
      <c r="M37" s="34"/>
    </row>
    <row r="38" spans="1:13" ht="16.899999999999999" customHeight="1">
      <c r="A38" s="1028"/>
      <c r="B38" s="1027" t="s">
        <v>2533</v>
      </c>
      <c r="C38" s="42"/>
      <c r="D38" s="41"/>
      <c r="E38" s="30"/>
      <c r="F38" s="30"/>
      <c r="G38" s="30"/>
      <c r="H38" s="30"/>
      <c r="I38" s="30"/>
      <c r="J38" s="30"/>
      <c r="K38" s="30"/>
      <c r="L38" s="42"/>
      <c r="M38" s="34"/>
    </row>
    <row r="39" spans="1:13" ht="16.899999999999999" customHeight="1">
      <c r="A39" s="1028"/>
      <c r="B39" s="1027" t="s">
        <v>2534</v>
      </c>
      <c r="C39" s="42"/>
      <c r="D39" s="41"/>
      <c r="E39" s="34" t="s">
        <v>2535</v>
      </c>
      <c r="F39" s="34"/>
      <c r="G39" s="34"/>
      <c r="H39" s="34"/>
      <c r="I39" s="34"/>
      <c r="J39" s="34"/>
      <c r="K39" s="34"/>
      <c r="L39" s="42"/>
      <c r="M39" s="34"/>
    </row>
    <row r="40" spans="1:13" ht="16.899999999999999" customHeight="1">
      <c r="A40" s="1028"/>
      <c r="B40" s="1027"/>
      <c r="C40" s="42"/>
      <c r="D40" s="41"/>
      <c r="E40" s="34"/>
      <c r="F40" s="34" t="s">
        <v>2536</v>
      </c>
      <c r="G40" s="34"/>
      <c r="H40" s="34"/>
      <c r="I40" s="34"/>
      <c r="J40" s="34"/>
      <c r="K40" s="164"/>
      <c r="L40" s="42"/>
      <c r="M40" s="34"/>
    </row>
    <row r="41" spans="1:13" ht="16.899999999999999" customHeight="1">
      <c r="A41" s="1026" t="s">
        <v>380</v>
      </c>
      <c r="B41" s="1027" t="s">
        <v>2537</v>
      </c>
      <c r="C41" s="42"/>
      <c r="D41" s="41"/>
      <c r="E41" s="34"/>
      <c r="F41" s="34" t="s">
        <v>2538</v>
      </c>
      <c r="G41" s="34"/>
      <c r="H41" s="34"/>
      <c r="I41" s="34"/>
      <c r="J41" s="34"/>
      <c r="K41" s="164"/>
      <c r="L41" s="42"/>
      <c r="M41" s="34"/>
    </row>
    <row r="42" spans="1:13" ht="16.899999999999999" customHeight="1">
      <c r="A42" s="1028"/>
      <c r="B42" s="1027" t="s">
        <v>2539</v>
      </c>
      <c r="C42" s="42"/>
      <c r="D42" s="41"/>
      <c r="E42" s="34"/>
      <c r="F42" s="34" t="s">
        <v>2540</v>
      </c>
      <c r="G42" s="34"/>
      <c r="H42" s="34"/>
      <c r="I42" s="34"/>
      <c r="J42" s="34"/>
      <c r="K42" s="164"/>
      <c r="L42" s="42"/>
      <c r="M42" s="34"/>
    </row>
    <row r="43" spans="1:13" ht="16.899999999999999" customHeight="1">
      <c r="A43" s="1028"/>
      <c r="B43" s="1027"/>
      <c r="C43" s="42"/>
      <c r="D43" s="41"/>
      <c r="E43" s="34"/>
      <c r="F43" s="34"/>
      <c r="G43" s="34"/>
      <c r="H43" s="34"/>
      <c r="I43" s="34"/>
      <c r="J43" s="34"/>
      <c r="K43" s="34"/>
      <c r="L43" s="42"/>
      <c r="M43" s="34"/>
    </row>
    <row r="44" spans="1:13" ht="16.899999999999999" customHeight="1">
      <c r="A44" s="1026" t="s">
        <v>401</v>
      </c>
      <c r="B44" s="1027" t="s">
        <v>2541</v>
      </c>
      <c r="C44" s="42"/>
      <c r="D44" s="41"/>
      <c r="E44" s="965" t="s">
        <v>2542</v>
      </c>
      <c r="F44" s="74"/>
      <c r="G44" s="74"/>
      <c r="H44" s="74"/>
      <c r="I44" s="74"/>
      <c r="J44" s="74"/>
      <c r="K44" s="74"/>
      <c r="L44" s="42"/>
      <c r="M44" s="34"/>
    </row>
    <row r="45" spans="1:13" ht="16.899999999999999" customHeight="1">
      <c r="A45" s="1028"/>
      <c r="B45" s="1027" t="s">
        <v>2543</v>
      </c>
      <c r="C45" s="42"/>
      <c r="D45" s="41"/>
      <c r="E45" s="34" t="s">
        <v>2544</v>
      </c>
      <c r="F45" s="34"/>
      <c r="G45" s="34"/>
      <c r="H45" s="34"/>
      <c r="I45" s="34"/>
      <c r="J45" s="34"/>
      <c r="K45" s="34"/>
      <c r="L45" s="42"/>
      <c r="M45" s="34"/>
    </row>
    <row r="46" spans="1:13" ht="16.899999999999999" customHeight="1">
      <c r="A46" s="1028"/>
      <c r="B46" s="1027"/>
      <c r="C46" s="42"/>
      <c r="D46" s="41"/>
      <c r="E46" s="30"/>
      <c r="F46" s="30"/>
      <c r="G46" s="30"/>
      <c r="H46" s="30"/>
      <c r="I46" s="30"/>
      <c r="J46" s="30"/>
      <c r="K46" s="30"/>
      <c r="L46" s="42"/>
      <c r="M46" s="34"/>
    </row>
    <row r="47" spans="1:13" ht="16.899999999999999" customHeight="1">
      <c r="A47" s="1029"/>
      <c r="B47" s="1030"/>
      <c r="C47" s="261"/>
      <c r="D47" s="41"/>
      <c r="E47" s="30"/>
      <c r="F47" s="30"/>
      <c r="G47" s="30"/>
      <c r="H47" s="30"/>
      <c r="I47" s="30"/>
      <c r="J47" s="30"/>
      <c r="K47" s="30"/>
      <c r="L47" s="42"/>
      <c r="M47" s="34"/>
    </row>
    <row r="48" spans="1:13" ht="16.899999999999999" customHeight="1">
      <c r="A48" s="1028"/>
      <c r="B48" s="1027" t="s">
        <v>2545</v>
      </c>
      <c r="C48" s="42"/>
      <c r="D48" s="41"/>
      <c r="E48" s="30"/>
      <c r="F48" s="516"/>
      <c r="G48" s="516"/>
      <c r="H48" s="516"/>
      <c r="I48" s="516"/>
      <c r="J48" s="516"/>
      <c r="K48" s="516"/>
      <c r="L48" s="42"/>
      <c r="M48" s="34"/>
    </row>
    <row r="49" spans="1:13" ht="16.899999999999999" customHeight="1">
      <c r="A49" s="1028"/>
      <c r="B49" s="1027" t="s">
        <v>2546</v>
      </c>
      <c r="C49" s="42"/>
      <c r="D49" s="41"/>
      <c r="E49" s="965" t="s">
        <v>2547</v>
      </c>
      <c r="F49" s="34"/>
      <c r="G49" s="74"/>
      <c r="H49" s="74"/>
      <c r="I49" s="74"/>
      <c r="J49" s="74"/>
      <c r="K49" s="74"/>
      <c r="L49" s="42"/>
      <c r="M49" s="34"/>
    </row>
    <row r="50" spans="1:13" ht="16.899999999999999" customHeight="1">
      <c r="A50" s="1028"/>
      <c r="B50" s="1027" t="s">
        <v>2548</v>
      </c>
      <c r="C50" s="42"/>
      <c r="D50" s="41"/>
      <c r="E50" s="965" t="s">
        <v>2549</v>
      </c>
      <c r="F50" s="34"/>
      <c r="G50" s="74"/>
      <c r="H50" s="74"/>
      <c r="I50" s="74"/>
      <c r="J50" s="74"/>
      <c r="K50" s="74"/>
      <c r="L50" s="42"/>
      <c r="M50" s="34"/>
    </row>
    <row r="51" spans="1:13" ht="16.899999999999999" customHeight="1">
      <c r="A51" s="1028"/>
      <c r="B51" s="1027" t="s">
        <v>2550</v>
      </c>
      <c r="C51" s="42"/>
      <c r="D51" s="41"/>
      <c r="E51" s="965" t="s">
        <v>2551</v>
      </c>
      <c r="F51" s="34"/>
      <c r="G51" s="74"/>
      <c r="H51" s="74"/>
      <c r="I51" s="74"/>
      <c r="J51" s="74"/>
      <c r="K51" s="74"/>
      <c r="L51" s="42"/>
      <c r="M51" s="34"/>
    </row>
    <row r="52" spans="1:13" ht="16.899999999999999" customHeight="1">
      <c r="A52" s="1028"/>
      <c r="B52" s="1027"/>
      <c r="C52" s="42"/>
      <c r="D52" s="41"/>
      <c r="E52" s="30"/>
      <c r="F52" s="30"/>
      <c r="G52" s="30"/>
      <c r="H52" s="30"/>
      <c r="I52" s="30"/>
      <c r="J52" s="30"/>
      <c r="K52" s="30"/>
      <c r="L52" s="42"/>
      <c r="M52" s="34"/>
    </row>
    <row r="53" spans="1:13" ht="16.899999999999999" customHeight="1">
      <c r="A53" s="41"/>
      <c r="B53" s="74"/>
      <c r="C53" s="42"/>
      <c r="D53" s="41"/>
      <c r="E53" s="30"/>
      <c r="F53" s="30"/>
      <c r="G53" s="30"/>
      <c r="H53" s="30"/>
      <c r="I53" s="30"/>
      <c r="J53" s="30"/>
      <c r="K53" s="30"/>
      <c r="L53" s="42"/>
      <c r="M53" s="34"/>
    </row>
    <row r="54" spans="1:13" ht="16.899999999999999" customHeight="1">
      <c r="A54" s="41"/>
      <c r="B54" s="34"/>
      <c r="C54" s="42"/>
      <c r="D54" s="41"/>
      <c r="E54" s="30"/>
      <c r="F54" s="30"/>
      <c r="G54" s="30"/>
      <c r="H54" s="30"/>
      <c r="I54" s="30"/>
      <c r="J54" s="30"/>
      <c r="K54" s="30"/>
      <c r="L54" s="42"/>
      <c r="M54" s="34"/>
    </row>
    <row r="55" spans="1:13" ht="16.899999999999999" customHeight="1">
      <c r="A55" s="41"/>
      <c r="B55" s="34"/>
      <c r="C55" s="42"/>
      <c r="D55" s="41"/>
      <c r="E55" s="965" t="s">
        <v>2552</v>
      </c>
      <c r="F55" s="74"/>
      <c r="G55" s="74"/>
      <c r="H55" s="74"/>
      <c r="I55" s="74"/>
      <c r="J55" s="74"/>
      <c r="K55" s="74"/>
      <c r="L55" s="42"/>
      <c r="M55" s="34"/>
    </row>
    <row r="56" spans="1:13" ht="16.899999999999999" customHeight="1">
      <c r="A56" s="41"/>
      <c r="B56" s="34"/>
      <c r="C56" s="42"/>
      <c r="D56" s="41"/>
      <c r="E56" s="34"/>
      <c r="F56" s="34" t="s">
        <v>2553</v>
      </c>
      <c r="G56" s="34"/>
      <c r="H56" s="34"/>
      <c r="I56" s="34"/>
      <c r="J56" s="34"/>
      <c r="K56" s="164"/>
      <c r="L56" s="42"/>
      <c r="M56" s="34"/>
    </row>
    <row r="57" spans="1:13" ht="16.899999999999999" customHeight="1">
      <c r="A57" s="41"/>
      <c r="B57" s="34"/>
      <c r="C57" s="42"/>
      <c r="D57" s="41"/>
      <c r="E57" s="34"/>
      <c r="F57" s="34" t="s">
        <v>2554</v>
      </c>
      <c r="G57" s="34"/>
      <c r="H57" s="34"/>
      <c r="I57" s="34"/>
      <c r="J57" s="34"/>
      <c r="K57" s="164"/>
      <c r="L57" s="42"/>
      <c r="M57" s="34"/>
    </row>
    <row r="58" spans="1:13" ht="16.899999999999999" customHeight="1">
      <c r="A58" s="41"/>
      <c r="B58" s="34"/>
      <c r="C58" s="42"/>
      <c r="D58" s="41"/>
      <c r="E58" s="34"/>
      <c r="F58" s="34" t="s">
        <v>2555</v>
      </c>
      <c r="G58" s="34"/>
      <c r="H58" s="34"/>
      <c r="I58" s="34"/>
      <c r="J58" s="34"/>
      <c r="K58" s="164"/>
      <c r="L58" s="42"/>
      <c r="M58" s="34"/>
    </row>
    <row r="59" spans="1:13" ht="16.899999999999999" customHeight="1">
      <c r="A59" s="41"/>
      <c r="B59" s="34"/>
      <c r="C59" s="42"/>
      <c r="D59" s="41"/>
      <c r="E59" s="34"/>
      <c r="F59" s="34"/>
      <c r="G59" s="34"/>
      <c r="H59" s="34"/>
      <c r="I59" s="34"/>
      <c r="J59" s="34"/>
      <c r="K59" s="34"/>
      <c r="L59" s="42"/>
      <c r="M59" s="34"/>
    </row>
    <row r="60" spans="1:13" ht="16.899999999999999" customHeight="1">
      <c r="A60" s="41"/>
      <c r="B60" s="34"/>
      <c r="C60" s="42"/>
      <c r="D60" s="41"/>
      <c r="E60" s="34"/>
      <c r="F60" s="30"/>
      <c r="G60" s="30"/>
      <c r="H60" s="30"/>
      <c r="I60" s="30"/>
      <c r="J60" s="30"/>
      <c r="K60" s="30"/>
      <c r="L60" s="42"/>
      <c r="M60" s="34"/>
    </row>
    <row r="61" spans="1:13" ht="16.899999999999999" customHeight="1">
      <c r="A61" s="41"/>
      <c r="B61" s="34"/>
      <c r="C61" s="42"/>
      <c r="D61" s="41"/>
      <c r="E61" s="34"/>
      <c r="F61" s="30"/>
      <c r="G61" s="30"/>
      <c r="H61" s="30"/>
      <c r="I61" s="30"/>
      <c r="J61" s="30"/>
      <c r="K61" s="30"/>
      <c r="L61" s="42"/>
      <c r="M61" s="34"/>
    </row>
    <row r="62" spans="1:13" ht="16.899999999999999" customHeight="1">
      <c r="A62" s="41"/>
      <c r="B62" s="34"/>
      <c r="C62" s="42"/>
      <c r="D62" s="41"/>
      <c r="E62" s="34"/>
      <c r="F62" s="30"/>
      <c r="G62" s="30"/>
      <c r="H62" s="30"/>
      <c r="I62" s="30"/>
      <c r="J62" s="30"/>
      <c r="K62" s="30"/>
      <c r="L62" s="42"/>
      <c r="M62" s="34"/>
    </row>
    <row r="63" spans="1:13" ht="16.899999999999999" customHeight="1">
      <c r="A63" s="41"/>
      <c r="B63" s="34"/>
      <c r="C63" s="42"/>
      <c r="D63" s="41"/>
      <c r="E63" s="34"/>
      <c r="F63" s="30"/>
      <c r="G63" s="30"/>
      <c r="H63" s="30"/>
      <c r="I63" s="30"/>
      <c r="J63" s="30"/>
      <c r="K63" s="30"/>
      <c r="L63" s="42"/>
      <c r="M63" s="34"/>
    </row>
    <row r="64" spans="1:13" ht="16.899999999999999" customHeight="1">
      <c r="A64" s="41"/>
      <c r="B64" s="34"/>
      <c r="C64" s="42"/>
      <c r="D64" s="41"/>
      <c r="E64" s="34"/>
      <c r="F64" s="30"/>
      <c r="G64" s="30"/>
      <c r="H64" s="30"/>
      <c r="I64" s="30"/>
      <c r="J64" s="30"/>
      <c r="K64" s="30"/>
      <c r="L64" s="42"/>
      <c r="M64" s="34"/>
    </row>
    <row r="65" spans="1:13" ht="16.899999999999999" customHeight="1" thickBot="1">
      <c r="A65" s="127"/>
      <c r="B65" s="70"/>
      <c r="C65" s="111"/>
      <c r="D65" s="127"/>
      <c r="E65" s="70"/>
      <c r="F65" s="116"/>
      <c r="G65" s="116"/>
      <c r="H65" s="116"/>
      <c r="I65" s="116"/>
      <c r="J65" s="116"/>
      <c r="K65" s="116"/>
      <c r="L65" s="111"/>
      <c r="M65" s="34"/>
    </row>
    <row r="66" spans="1:13" ht="16.899999999999999" customHeight="1">
      <c r="A66" s="34"/>
      <c r="B66" s="34"/>
      <c r="C66" s="130" t="s">
        <v>221</v>
      </c>
      <c r="D66" s="34"/>
      <c r="E66" s="34"/>
      <c r="F66" s="34"/>
      <c r="G66" s="34"/>
      <c r="H66" s="34"/>
      <c r="I66" s="34"/>
      <c r="J66" s="34"/>
      <c r="K66" s="130" t="s">
        <v>221</v>
      </c>
      <c r="L66" s="34"/>
      <c r="M66" s="34"/>
    </row>
    <row r="67" spans="1:13" ht="16.899999999999999" customHeight="1">
      <c r="A67" s="101">
        <v>83</v>
      </c>
      <c r="B67" s="101"/>
      <c r="C67" s="101"/>
      <c r="D67" s="101">
        <v>84</v>
      </c>
      <c r="E67" s="101"/>
      <c r="F67" s="101"/>
      <c r="G67" s="101"/>
      <c r="H67" s="101"/>
      <c r="I67" s="101"/>
      <c r="J67" s="101"/>
      <c r="K67" s="101"/>
      <c r="L67" s="101"/>
      <c r="M67" s="34"/>
    </row>
    <row r="68" spans="1:13" ht="15.75" thickBot="1">
      <c r="A68" s="33" t="str">
        <f>'Data Sheet'!A46</f>
        <v>Annual Report of Frontier Telephone of Rochester, Inc.                                For the period ending December 31, 2015</v>
      </c>
      <c r="B68" s="34"/>
      <c r="C68" s="34"/>
      <c r="D68" s="34"/>
      <c r="E68" s="34"/>
      <c r="F68" s="34"/>
      <c r="G68" s="34"/>
      <c r="H68" s="34"/>
      <c r="I68" s="34"/>
      <c r="J68" s="34"/>
      <c r="K68" s="34"/>
      <c r="L68" s="34"/>
      <c r="M68" s="34"/>
    </row>
    <row r="69" spans="1:13" ht="18">
      <c r="A69" s="889"/>
      <c r="B69" s="890"/>
      <c r="C69" s="37"/>
      <c r="D69" s="34"/>
      <c r="E69" s="34"/>
      <c r="F69" s="34"/>
      <c r="G69" s="34"/>
      <c r="H69" s="34"/>
      <c r="I69" s="34"/>
      <c r="J69" s="34"/>
      <c r="K69" s="34"/>
      <c r="L69" s="34"/>
    </row>
    <row r="70" spans="1:13" ht="15.75">
      <c r="A70" s="119" t="s">
        <v>2474</v>
      </c>
      <c r="B70" s="101"/>
      <c r="C70" s="102"/>
      <c r="D70" s="34"/>
      <c r="E70" s="34"/>
      <c r="F70" s="34"/>
      <c r="G70" s="34"/>
      <c r="H70" s="34"/>
      <c r="I70" s="34"/>
      <c r="J70" s="34"/>
      <c r="K70" s="34"/>
      <c r="L70" s="34"/>
    </row>
    <row r="71" spans="1:13">
      <c r="A71" s="41"/>
      <c r="B71" s="34"/>
      <c r="C71" s="42"/>
      <c r="D71" s="34"/>
      <c r="E71" s="34"/>
      <c r="F71" s="34"/>
      <c r="G71" s="34"/>
      <c r="H71" s="34"/>
      <c r="I71" s="34"/>
      <c r="J71" s="34"/>
      <c r="K71" s="34"/>
      <c r="L71" s="34"/>
    </row>
    <row r="72" spans="1:13">
      <c r="A72" s="41"/>
      <c r="B72" s="74"/>
      <c r="C72" s="42"/>
      <c r="D72" s="34"/>
      <c r="E72" s="34"/>
      <c r="F72" s="34"/>
      <c r="G72" s="34"/>
      <c r="H72" s="34"/>
      <c r="I72" s="34"/>
      <c r="J72" s="34"/>
      <c r="K72" s="34"/>
      <c r="L72" s="34"/>
      <c r="M72" s="34"/>
    </row>
    <row r="73" spans="1:13">
      <c r="A73" s="41"/>
      <c r="B73" s="74"/>
      <c r="C73" s="42"/>
      <c r="D73" s="34"/>
      <c r="E73" s="34"/>
      <c r="F73" s="34"/>
      <c r="G73" s="34"/>
      <c r="H73" s="34"/>
      <c r="I73" s="34"/>
      <c r="J73" s="34"/>
      <c r="K73" s="34"/>
      <c r="L73" s="34"/>
      <c r="M73" s="34"/>
    </row>
    <row r="74" spans="1:13">
      <c r="A74" s="41"/>
      <c r="B74" s="74"/>
      <c r="C74" s="42"/>
      <c r="D74" s="34"/>
      <c r="E74" s="34"/>
      <c r="F74" s="34"/>
      <c r="G74" s="34"/>
      <c r="H74" s="34"/>
      <c r="I74" s="34"/>
      <c r="J74" s="34"/>
      <c r="K74" s="34"/>
      <c r="L74" s="34"/>
      <c r="M74" s="34"/>
    </row>
    <row r="75" spans="1:13">
      <c r="A75" s="547"/>
      <c r="B75" s="792"/>
      <c r="C75" s="261"/>
      <c r="D75" s="34"/>
      <c r="E75" s="34"/>
      <c r="F75" s="34"/>
      <c r="G75" s="34"/>
      <c r="H75" s="34"/>
      <c r="I75" s="34"/>
      <c r="J75" s="34"/>
      <c r="K75" s="34"/>
      <c r="L75" s="34"/>
      <c r="M75" s="34"/>
    </row>
    <row r="76" spans="1:13">
      <c r="A76" s="41"/>
      <c r="B76" s="74"/>
      <c r="C76" s="42"/>
      <c r="D76" s="34"/>
      <c r="E76" s="34"/>
      <c r="F76" s="34"/>
      <c r="G76" s="34"/>
      <c r="H76" s="34"/>
      <c r="I76" s="34"/>
      <c r="J76" s="34"/>
      <c r="K76" s="34"/>
      <c r="L76" s="34"/>
      <c r="M76" s="34"/>
    </row>
    <row r="77" spans="1:13">
      <c r="A77" s="41"/>
      <c r="B77" s="34"/>
      <c r="C77" s="42"/>
      <c r="D77" s="34"/>
      <c r="E77" s="34"/>
      <c r="F77" s="34"/>
      <c r="G77" s="34"/>
      <c r="H77" s="34"/>
      <c r="I77" s="34"/>
      <c r="J77" s="34"/>
      <c r="K77" s="34"/>
      <c r="L77" s="34"/>
      <c r="M77" s="34"/>
    </row>
    <row r="78" spans="1:13">
      <c r="A78" s="41"/>
      <c r="B78" s="34"/>
      <c r="C78" s="42"/>
      <c r="D78" s="34"/>
      <c r="E78" s="34"/>
      <c r="F78" s="34"/>
      <c r="G78" s="34"/>
      <c r="H78" s="34"/>
      <c r="I78" s="34"/>
      <c r="J78" s="34"/>
      <c r="K78" s="34"/>
      <c r="L78" s="34"/>
      <c r="M78" s="34"/>
    </row>
    <row r="79" spans="1:13">
      <c r="A79" s="41"/>
      <c r="B79" s="74"/>
      <c r="C79" s="42"/>
      <c r="D79" s="34"/>
      <c r="E79" s="34"/>
      <c r="F79" s="34"/>
      <c r="G79" s="34"/>
      <c r="H79" s="34"/>
      <c r="I79" s="34"/>
      <c r="J79" s="34"/>
      <c r="K79" s="34"/>
      <c r="L79" s="34"/>
      <c r="M79" s="34"/>
    </row>
    <row r="80" spans="1:13">
      <c r="A80" s="41"/>
      <c r="B80" s="74"/>
      <c r="C80" s="42"/>
      <c r="D80" s="34"/>
      <c r="E80" s="34"/>
      <c r="F80" s="34"/>
      <c r="G80" s="34"/>
      <c r="H80" s="34"/>
      <c r="I80" s="34"/>
      <c r="J80" s="34"/>
      <c r="K80" s="34"/>
      <c r="L80" s="34"/>
      <c r="M80" s="34"/>
    </row>
    <row r="81" spans="1:13">
      <c r="A81" s="41"/>
      <c r="B81" s="74"/>
      <c r="C81" s="42"/>
      <c r="D81" s="34"/>
      <c r="E81" s="34"/>
      <c r="F81" s="34"/>
      <c r="G81" s="34"/>
      <c r="H81" s="34"/>
      <c r="I81" s="34"/>
      <c r="J81" s="34"/>
      <c r="K81" s="34"/>
      <c r="L81" s="34"/>
    </row>
    <row r="82" spans="1:13">
      <c r="A82" s="41"/>
      <c r="B82" s="74"/>
      <c r="C82" s="42"/>
      <c r="D82" s="34"/>
      <c r="E82" s="34"/>
      <c r="F82" s="34"/>
      <c r="G82" s="34"/>
      <c r="H82" s="34"/>
      <c r="I82" s="34"/>
      <c r="J82" s="34"/>
      <c r="K82" s="34"/>
      <c r="L82" s="34"/>
    </row>
    <row r="83" spans="1:13">
      <c r="A83" s="41"/>
      <c r="B83" s="74"/>
      <c r="C83" s="42"/>
      <c r="D83" s="34"/>
      <c r="E83" s="34"/>
      <c r="F83" s="34"/>
      <c r="G83" s="34"/>
      <c r="H83" s="34"/>
      <c r="I83" s="34"/>
      <c r="J83" s="34"/>
      <c r="K83" s="34"/>
      <c r="L83" s="34"/>
    </row>
    <row r="84" spans="1:13">
      <c r="A84" s="41"/>
      <c r="B84" s="74"/>
      <c r="C84" s="42"/>
      <c r="D84" s="34"/>
      <c r="E84" s="34"/>
      <c r="F84" s="34"/>
      <c r="G84" s="34"/>
      <c r="H84" s="34"/>
      <c r="I84" s="34"/>
      <c r="J84" s="34"/>
      <c r="K84" s="34"/>
      <c r="L84" s="34"/>
    </row>
    <row r="85" spans="1:13">
      <c r="A85" s="41"/>
      <c r="B85" s="74"/>
      <c r="C85" s="42"/>
      <c r="D85" s="34"/>
      <c r="E85" s="34"/>
      <c r="F85" s="34"/>
      <c r="G85" s="34"/>
      <c r="H85" s="34"/>
      <c r="I85" s="34"/>
      <c r="J85" s="34"/>
      <c r="K85" s="34"/>
      <c r="L85" s="34"/>
      <c r="M85" s="34"/>
    </row>
    <row r="86" spans="1:13">
      <c r="A86" s="41"/>
      <c r="B86" s="74"/>
      <c r="C86" s="42"/>
      <c r="D86" s="34"/>
      <c r="E86" s="34"/>
      <c r="F86" s="34"/>
      <c r="G86" s="34"/>
      <c r="H86" s="34"/>
      <c r="I86" s="34"/>
      <c r="J86" s="34"/>
      <c r="K86" s="34"/>
      <c r="L86" s="34"/>
      <c r="M86" s="34"/>
    </row>
    <row r="87" spans="1:13">
      <c r="A87" s="41"/>
      <c r="B87" s="34"/>
      <c r="C87" s="42"/>
      <c r="D87" s="34"/>
      <c r="E87" s="34"/>
      <c r="F87" s="34"/>
      <c r="G87" s="34"/>
      <c r="H87" s="34"/>
      <c r="I87" s="34"/>
      <c r="J87" s="34"/>
      <c r="K87" s="34"/>
      <c r="L87" s="34"/>
      <c r="M87" s="34"/>
    </row>
    <row r="88" spans="1:13">
      <c r="A88" s="41"/>
      <c r="B88" s="74"/>
      <c r="C88" s="42"/>
      <c r="D88" s="34"/>
      <c r="E88" s="34"/>
      <c r="F88" s="34"/>
      <c r="G88" s="34"/>
      <c r="H88" s="34"/>
      <c r="I88" s="34"/>
      <c r="J88" s="34"/>
      <c r="K88" s="34"/>
      <c r="L88" s="34"/>
      <c r="M88" s="34"/>
    </row>
    <row r="89" spans="1:13">
      <c r="A89" s="41"/>
      <c r="B89" s="74"/>
      <c r="C89" s="42"/>
      <c r="D89" s="34"/>
      <c r="E89" s="34"/>
      <c r="F89" s="34"/>
      <c r="G89" s="34"/>
      <c r="H89" s="34"/>
      <c r="I89" s="34"/>
      <c r="J89" s="34"/>
      <c r="K89" s="34"/>
      <c r="L89" s="34"/>
      <c r="M89" s="34"/>
    </row>
    <row r="90" spans="1:13">
      <c r="A90" s="41"/>
      <c r="B90" s="34"/>
      <c r="C90" s="42"/>
      <c r="D90" s="34"/>
      <c r="E90" s="34"/>
      <c r="F90" s="34"/>
      <c r="G90" s="34"/>
      <c r="H90" s="34"/>
      <c r="I90" s="34"/>
      <c r="J90" s="34"/>
      <c r="K90" s="34"/>
      <c r="L90" s="34"/>
      <c r="M90" s="34"/>
    </row>
    <row r="91" spans="1:13">
      <c r="A91" s="41"/>
      <c r="B91" s="74"/>
      <c r="C91" s="42"/>
      <c r="D91" s="34"/>
      <c r="E91" s="34"/>
      <c r="F91" s="34"/>
      <c r="G91" s="34"/>
      <c r="H91" s="34"/>
      <c r="I91" s="34"/>
      <c r="J91" s="34"/>
      <c r="K91" s="34"/>
      <c r="L91" s="34"/>
      <c r="M91" s="34"/>
    </row>
    <row r="92" spans="1:13">
      <c r="A92" s="41"/>
      <c r="B92" s="74"/>
      <c r="C92" s="42"/>
      <c r="D92" s="34"/>
      <c r="E92" s="34"/>
      <c r="F92" s="34"/>
      <c r="G92" s="34"/>
      <c r="H92" s="34"/>
      <c r="I92" s="34"/>
      <c r="J92" s="34"/>
      <c r="K92" s="34"/>
      <c r="L92" s="34"/>
      <c r="M92" s="34"/>
    </row>
    <row r="93" spans="1:13">
      <c r="A93" s="41"/>
      <c r="B93" s="74"/>
      <c r="C93" s="42"/>
      <c r="D93" s="34"/>
      <c r="E93" s="34"/>
      <c r="F93" s="34"/>
      <c r="G93" s="34"/>
      <c r="H93" s="34"/>
      <c r="I93" s="34"/>
      <c r="J93" s="34"/>
      <c r="K93" s="34"/>
      <c r="L93" s="34"/>
      <c r="M93" s="34"/>
    </row>
    <row r="94" spans="1:13">
      <c r="A94" s="41"/>
      <c r="B94" s="74"/>
      <c r="C94" s="42"/>
      <c r="D94" s="34"/>
      <c r="E94" s="34"/>
      <c r="F94" s="34"/>
      <c r="G94" s="34"/>
      <c r="H94" s="34"/>
      <c r="I94" s="34"/>
      <c r="J94" s="34"/>
      <c r="K94" s="34"/>
      <c r="L94" s="34"/>
      <c r="M94" s="34"/>
    </row>
    <row r="95" spans="1:13">
      <c r="A95" s="41"/>
      <c r="B95" s="34"/>
      <c r="C95" s="42"/>
      <c r="D95" s="34"/>
      <c r="E95" s="34"/>
      <c r="F95" s="34"/>
      <c r="G95" s="34"/>
      <c r="H95" s="34"/>
      <c r="I95" s="34"/>
      <c r="J95" s="34"/>
      <c r="K95" s="34"/>
      <c r="L95" s="34"/>
      <c r="M95" s="34"/>
    </row>
    <row r="96" spans="1:13">
      <c r="A96" s="41"/>
      <c r="B96" s="34"/>
      <c r="C96" s="42"/>
      <c r="D96" s="34"/>
      <c r="E96" s="34"/>
      <c r="F96" s="34"/>
      <c r="G96" s="34"/>
      <c r="H96" s="34"/>
      <c r="I96" s="34"/>
      <c r="J96" s="34"/>
      <c r="K96" s="34"/>
      <c r="L96" s="34"/>
      <c r="M96" s="34"/>
    </row>
    <row r="97" spans="1:13">
      <c r="A97" s="41"/>
      <c r="B97" s="34"/>
      <c r="C97" s="42"/>
      <c r="D97" s="34"/>
      <c r="E97" s="34"/>
      <c r="F97" s="34"/>
      <c r="G97" s="34"/>
      <c r="H97" s="34"/>
      <c r="I97" s="34"/>
      <c r="J97" s="34"/>
      <c r="K97" s="34"/>
      <c r="L97" s="34"/>
      <c r="M97" s="34"/>
    </row>
    <row r="98" spans="1:13">
      <c r="A98" s="41"/>
      <c r="B98" s="34"/>
      <c r="C98" s="42"/>
      <c r="D98" s="34"/>
      <c r="E98" s="34"/>
      <c r="F98" s="34"/>
      <c r="G98" s="34"/>
      <c r="H98" s="34"/>
      <c r="I98" s="34"/>
      <c r="J98" s="34"/>
      <c r="K98" s="34"/>
      <c r="L98" s="34"/>
      <c r="M98" s="34"/>
    </row>
    <row r="99" spans="1:13">
      <c r="A99" s="41"/>
      <c r="B99" s="74"/>
      <c r="C99" s="42"/>
      <c r="D99" s="34"/>
      <c r="E99" s="34"/>
      <c r="F99" s="34"/>
      <c r="G99" s="34"/>
      <c r="H99" s="34"/>
      <c r="I99" s="34"/>
      <c r="J99" s="34"/>
      <c r="K99" s="34"/>
      <c r="L99" s="34"/>
      <c r="M99" s="34"/>
    </row>
    <row r="100" spans="1:13">
      <c r="A100" s="41"/>
      <c r="B100" s="34"/>
      <c r="C100" s="42"/>
      <c r="D100" s="34"/>
      <c r="E100" s="34"/>
      <c r="F100" s="34"/>
      <c r="G100" s="34"/>
      <c r="H100" s="34"/>
      <c r="I100" s="34"/>
      <c r="J100" s="34"/>
      <c r="K100" s="34"/>
      <c r="L100" s="34"/>
      <c r="M100" s="34"/>
    </row>
    <row r="101" spans="1:13">
      <c r="A101" s="41"/>
      <c r="B101" s="74"/>
      <c r="C101" s="42"/>
      <c r="D101" s="34"/>
      <c r="E101" s="34"/>
      <c r="F101" s="34"/>
      <c r="G101" s="34"/>
      <c r="H101" s="34"/>
      <c r="I101" s="34"/>
      <c r="J101" s="34"/>
      <c r="K101" s="34"/>
      <c r="L101" s="34"/>
      <c r="M101" s="34"/>
    </row>
    <row r="102" spans="1:13">
      <c r="A102" s="41"/>
      <c r="B102" s="74"/>
      <c r="C102" s="42"/>
      <c r="D102" s="34"/>
      <c r="E102" s="34"/>
      <c r="F102" s="34"/>
      <c r="G102" s="34"/>
      <c r="H102" s="34"/>
      <c r="I102" s="34"/>
      <c r="J102" s="34"/>
      <c r="K102" s="34"/>
      <c r="L102" s="34"/>
      <c r="M102" s="34"/>
    </row>
    <row r="103" spans="1:13">
      <c r="A103" s="41"/>
      <c r="B103" s="34"/>
      <c r="C103" s="42"/>
      <c r="D103" s="34"/>
      <c r="E103" s="34"/>
      <c r="F103" s="34"/>
      <c r="G103" s="34"/>
      <c r="H103" s="34"/>
      <c r="I103" s="34"/>
      <c r="J103" s="34"/>
      <c r="K103" s="34"/>
      <c r="L103" s="34"/>
      <c r="M103" s="34"/>
    </row>
    <row r="104" spans="1:13">
      <c r="A104" s="41"/>
      <c r="B104" s="74"/>
      <c r="C104" s="42"/>
      <c r="D104" s="34"/>
      <c r="E104" s="34"/>
      <c r="F104" s="34"/>
      <c r="G104" s="34"/>
      <c r="H104" s="34"/>
      <c r="I104" s="34"/>
      <c r="J104" s="34"/>
      <c r="K104" s="34"/>
      <c r="L104" s="34"/>
      <c r="M104" s="34"/>
    </row>
    <row r="105" spans="1:13">
      <c r="A105" s="41"/>
      <c r="B105" s="74"/>
      <c r="C105" s="42"/>
      <c r="D105" s="34"/>
      <c r="E105" s="34"/>
      <c r="F105" s="34"/>
      <c r="G105" s="34"/>
      <c r="H105" s="34"/>
      <c r="I105" s="34"/>
      <c r="J105" s="34"/>
      <c r="K105" s="34"/>
      <c r="L105" s="34"/>
      <c r="M105" s="34"/>
    </row>
    <row r="106" spans="1:13">
      <c r="A106" s="41"/>
      <c r="B106" s="74"/>
      <c r="C106" s="42"/>
      <c r="D106" s="34"/>
      <c r="E106" s="34"/>
      <c r="F106" s="34"/>
      <c r="G106" s="34"/>
      <c r="H106" s="34"/>
      <c r="I106" s="34"/>
      <c r="J106" s="34"/>
      <c r="K106" s="34"/>
      <c r="L106" s="34"/>
      <c r="M106" s="34"/>
    </row>
    <row r="107" spans="1:13">
      <c r="A107" s="41"/>
      <c r="B107" s="74"/>
      <c r="C107" s="42"/>
      <c r="D107" s="34"/>
      <c r="E107" s="34"/>
      <c r="F107" s="34"/>
      <c r="G107" s="34"/>
      <c r="H107" s="34"/>
      <c r="I107" s="34"/>
      <c r="J107" s="34"/>
      <c r="K107" s="34"/>
      <c r="L107" s="34"/>
      <c r="M107" s="34"/>
    </row>
    <row r="108" spans="1:13">
      <c r="A108" s="41"/>
      <c r="B108" s="74"/>
      <c r="C108" s="42"/>
      <c r="D108" s="34"/>
      <c r="E108" s="34"/>
      <c r="F108" s="34"/>
      <c r="G108" s="34"/>
      <c r="H108" s="34"/>
      <c r="I108" s="34"/>
      <c r="J108" s="34"/>
      <c r="K108" s="34"/>
      <c r="L108" s="34"/>
      <c r="M108" s="34"/>
    </row>
    <row r="109" spans="1:13">
      <c r="A109" s="41"/>
      <c r="B109" s="74"/>
      <c r="C109" s="42"/>
      <c r="D109" s="34"/>
      <c r="E109" s="34"/>
      <c r="F109" s="34"/>
      <c r="G109" s="34"/>
      <c r="H109" s="34"/>
      <c r="I109" s="34"/>
      <c r="J109" s="34"/>
      <c r="K109" s="34"/>
      <c r="L109" s="34"/>
      <c r="M109" s="34"/>
    </row>
    <row r="110" spans="1:13">
      <c r="A110" s="41"/>
      <c r="B110" s="34"/>
      <c r="C110" s="42"/>
      <c r="D110" s="34"/>
      <c r="E110" s="34"/>
      <c r="F110" s="34"/>
      <c r="G110" s="34"/>
      <c r="H110" s="34"/>
      <c r="I110" s="34"/>
      <c r="J110" s="34"/>
      <c r="K110" s="34"/>
      <c r="L110" s="34"/>
      <c r="M110" s="34"/>
    </row>
    <row r="111" spans="1:13">
      <c r="A111" s="41"/>
      <c r="B111" s="74"/>
      <c r="C111" s="42"/>
      <c r="D111" s="34"/>
      <c r="E111" s="34"/>
      <c r="F111" s="34"/>
      <c r="G111" s="34"/>
      <c r="H111" s="34"/>
      <c r="I111" s="34"/>
      <c r="J111" s="34"/>
      <c r="K111" s="34"/>
      <c r="L111" s="34"/>
      <c r="M111" s="34"/>
    </row>
    <row r="112" spans="1:13">
      <c r="A112" s="41"/>
      <c r="B112" s="74"/>
      <c r="C112" s="42"/>
      <c r="D112" s="34"/>
      <c r="E112" s="34"/>
      <c r="F112" s="34"/>
      <c r="G112" s="34"/>
      <c r="H112" s="34"/>
      <c r="I112" s="34"/>
      <c r="J112" s="34"/>
      <c r="K112" s="34"/>
      <c r="L112" s="34"/>
      <c r="M112" s="34"/>
    </row>
    <row r="113" spans="1:13">
      <c r="A113" s="41"/>
      <c r="B113" s="74"/>
      <c r="C113" s="42"/>
      <c r="D113" s="34"/>
      <c r="E113" s="34"/>
      <c r="F113" s="34"/>
      <c r="G113" s="34"/>
      <c r="H113" s="34"/>
      <c r="I113" s="34"/>
      <c r="J113" s="34"/>
      <c r="K113" s="34"/>
      <c r="L113" s="34"/>
      <c r="M113" s="34"/>
    </row>
    <row r="114" spans="1:13">
      <c r="A114" s="41"/>
      <c r="B114" s="34"/>
      <c r="C114" s="42"/>
      <c r="D114" s="34"/>
      <c r="E114" s="34"/>
      <c r="F114" s="34"/>
      <c r="G114" s="34"/>
      <c r="H114" s="34"/>
      <c r="I114" s="34"/>
      <c r="J114" s="34"/>
      <c r="K114" s="34"/>
      <c r="L114" s="34"/>
      <c r="M114" s="34"/>
    </row>
    <row r="115" spans="1:13">
      <c r="A115" s="41"/>
      <c r="B115" s="74"/>
      <c r="C115" s="42"/>
      <c r="D115" s="34"/>
      <c r="E115" s="34"/>
      <c r="F115" s="34"/>
      <c r="G115" s="34"/>
      <c r="H115" s="34"/>
      <c r="I115" s="34"/>
      <c r="J115" s="34"/>
      <c r="K115" s="34"/>
      <c r="L115" s="34"/>
      <c r="M115" s="34"/>
    </row>
    <row r="116" spans="1:13">
      <c r="A116" s="41"/>
      <c r="B116" s="74"/>
      <c r="C116" s="42"/>
      <c r="D116" s="34"/>
      <c r="E116" s="34"/>
      <c r="F116" s="34"/>
      <c r="G116" s="34"/>
      <c r="H116" s="34"/>
      <c r="I116" s="34"/>
      <c r="J116" s="34"/>
      <c r="K116" s="34"/>
      <c r="L116" s="34"/>
      <c r="M116" s="34"/>
    </row>
    <row r="117" spans="1:13">
      <c r="A117" s="41"/>
      <c r="B117" s="74"/>
      <c r="C117" s="42"/>
      <c r="D117" s="34"/>
      <c r="E117" s="34"/>
      <c r="F117" s="34"/>
      <c r="G117" s="34"/>
      <c r="H117" s="34"/>
      <c r="I117" s="34"/>
      <c r="J117" s="34"/>
      <c r="K117" s="34"/>
      <c r="L117" s="34"/>
      <c r="M117" s="34"/>
    </row>
    <row r="118" spans="1:13">
      <c r="A118" s="41"/>
      <c r="B118" s="74"/>
      <c r="C118" s="42"/>
      <c r="D118" s="34"/>
      <c r="E118" s="34"/>
      <c r="F118" s="34"/>
      <c r="G118" s="34"/>
      <c r="H118" s="34"/>
      <c r="I118" s="34"/>
      <c r="J118" s="34"/>
      <c r="K118" s="34"/>
      <c r="L118" s="34"/>
      <c r="M118" s="34"/>
    </row>
    <row r="119" spans="1:13">
      <c r="A119" s="41"/>
      <c r="B119" s="74"/>
      <c r="C119" s="42"/>
      <c r="D119" s="34"/>
      <c r="E119" s="34"/>
      <c r="F119" s="34"/>
      <c r="G119" s="34"/>
      <c r="H119" s="34"/>
      <c r="I119" s="34"/>
      <c r="J119" s="34"/>
      <c r="K119" s="34"/>
      <c r="L119" s="34"/>
      <c r="M119" s="34"/>
    </row>
    <row r="120" spans="1:13">
      <c r="A120" s="41"/>
      <c r="B120" s="74"/>
      <c r="C120" s="42"/>
      <c r="D120" s="34"/>
      <c r="E120" s="34"/>
      <c r="F120" s="34"/>
      <c r="G120" s="34"/>
      <c r="H120" s="34"/>
      <c r="I120" s="34"/>
      <c r="J120" s="34"/>
      <c r="K120" s="34"/>
      <c r="L120" s="34"/>
      <c r="M120" s="34"/>
    </row>
    <row r="121" spans="1:13">
      <c r="A121" s="41"/>
      <c r="B121" s="34"/>
      <c r="C121" s="42"/>
      <c r="D121" s="34"/>
      <c r="E121" s="34"/>
      <c r="G121" s="34"/>
      <c r="H121" s="34"/>
      <c r="I121" s="34"/>
      <c r="J121" s="34"/>
      <c r="K121" s="34"/>
      <c r="L121" s="34"/>
      <c r="M121" s="34"/>
    </row>
    <row r="122" spans="1:13">
      <c r="A122" s="41"/>
      <c r="B122" s="34"/>
      <c r="C122" s="42"/>
      <c r="D122" s="34"/>
      <c r="E122" s="34"/>
      <c r="G122" s="34"/>
      <c r="H122" s="34"/>
      <c r="I122" s="34"/>
      <c r="J122" s="34"/>
      <c r="K122" s="34"/>
      <c r="L122" s="34"/>
      <c r="M122" s="34"/>
    </row>
    <row r="123" spans="1:13">
      <c r="A123" s="41"/>
      <c r="B123" s="34"/>
      <c r="C123" s="42"/>
      <c r="D123" s="34"/>
      <c r="E123" s="34"/>
      <c r="G123" s="34"/>
      <c r="H123" s="34"/>
      <c r="I123" s="34"/>
      <c r="J123" s="34"/>
      <c r="K123" s="34"/>
      <c r="L123" s="34"/>
      <c r="M123" s="34"/>
    </row>
    <row r="124" spans="1:13">
      <c r="A124" s="41"/>
      <c r="B124" s="34"/>
      <c r="C124" s="42"/>
      <c r="D124" s="34"/>
      <c r="E124" s="34"/>
      <c r="G124" s="34"/>
      <c r="H124" s="34"/>
      <c r="I124" s="34"/>
      <c r="J124" s="34"/>
      <c r="K124" s="34"/>
      <c r="L124" s="34"/>
      <c r="M124" s="34"/>
    </row>
    <row r="125" spans="1:13">
      <c r="A125" s="41"/>
      <c r="B125" s="34"/>
      <c r="C125" s="42"/>
      <c r="D125" s="34"/>
      <c r="E125" s="34"/>
      <c r="G125" s="34"/>
      <c r="H125" s="34"/>
      <c r="I125" s="34"/>
      <c r="J125" s="34"/>
      <c r="K125" s="34"/>
      <c r="L125" s="34"/>
      <c r="M125" s="34"/>
    </row>
    <row r="126" spans="1:13">
      <c r="A126" s="41"/>
      <c r="B126" s="34"/>
      <c r="C126" s="42"/>
      <c r="D126" s="34"/>
      <c r="E126" s="34"/>
      <c r="G126" s="34"/>
      <c r="H126" s="34"/>
      <c r="I126" s="34"/>
      <c r="J126" s="34"/>
      <c r="K126" s="34"/>
      <c r="L126" s="34"/>
      <c r="M126" s="34"/>
    </row>
    <row r="127" spans="1:13">
      <c r="A127" s="41"/>
      <c r="B127" s="34"/>
      <c r="C127" s="42"/>
      <c r="D127" s="34"/>
      <c r="E127" s="34"/>
      <c r="G127" s="34"/>
      <c r="H127" s="34"/>
      <c r="I127" s="34"/>
      <c r="J127" s="34"/>
      <c r="K127" s="34"/>
      <c r="L127" s="34"/>
      <c r="M127" s="34"/>
    </row>
    <row r="128" spans="1:13">
      <c r="A128" s="41"/>
      <c r="B128" s="34"/>
      <c r="C128" s="42"/>
      <c r="D128" s="34"/>
      <c r="E128" s="34"/>
      <c r="G128" s="34"/>
      <c r="H128" s="34"/>
      <c r="I128" s="34"/>
      <c r="J128" s="34"/>
      <c r="K128" s="34"/>
      <c r="L128" s="34"/>
      <c r="M128" s="34"/>
    </row>
    <row r="129" spans="1:13">
      <c r="A129" s="41"/>
      <c r="B129" s="34"/>
      <c r="C129" s="42"/>
      <c r="D129" s="34"/>
      <c r="E129" s="34"/>
      <c r="G129" s="34"/>
      <c r="H129" s="34"/>
      <c r="I129" s="34"/>
      <c r="J129" s="34"/>
      <c r="K129" s="34"/>
      <c r="L129" s="34"/>
      <c r="M129" s="34"/>
    </row>
    <row r="130" spans="1:13">
      <c r="A130" s="41"/>
      <c r="B130" s="34"/>
      <c r="C130" s="42"/>
      <c r="D130" s="34"/>
      <c r="E130" s="34"/>
      <c r="G130" s="34"/>
      <c r="H130" s="34"/>
      <c r="I130" s="34"/>
      <c r="J130" s="34"/>
      <c r="K130" s="34"/>
      <c r="L130" s="34"/>
      <c r="M130" s="34"/>
    </row>
    <row r="131" spans="1:13">
      <c r="A131" s="41"/>
      <c r="B131" s="34"/>
      <c r="C131" s="42"/>
      <c r="D131" s="34"/>
      <c r="E131" s="34"/>
      <c r="G131" s="34"/>
      <c r="H131" s="34"/>
      <c r="I131" s="34"/>
      <c r="J131" s="34"/>
      <c r="K131" s="34"/>
      <c r="L131" s="34"/>
      <c r="M131" s="34"/>
    </row>
    <row r="132" spans="1:13" ht="15.75" thickBot="1">
      <c r="A132" s="127"/>
      <c r="B132" s="70"/>
      <c r="C132" s="111"/>
      <c r="D132" s="34"/>
      <c r="E132" s="34"/>
      <c r="G132" s="34"/>
      <c r="H132" s="34"/>
      <c r="I132" s="34"/>
      <c r="J132" s="34"/>
      <c r="K132" s="34"/>
      <c r="L132" s="34"/>
      <c r="M132" s="34"/>
    </row>
    <row r="133" spans="1:13">
      <c r="A133" s="101" t="s">
        <v>2556</v>
      </c>
      <c r="B133" s="101"/>
      <c r="C133" s="101"/>
      <c r="D133" s="34"/>
      <c r="E133" s="34"/>
      <c r="G133" s="34"/>
      <c r="H133" s="34"/>
      <c r="I133" s="34"/>
      <c r="J133" s="34"/>
      <c r="K133" s="34"/>
      <c r="L133" s="34"/>
      <c r="M133" s="34"/>
    </row>
    <row r="134" spans="1:13">
      <c r="M134" s="34"/>
    </row>
    <row r="135" spans="1:13">
      <c r="M135" s="34"/>
    </row>
    <row r="136" spans="1:13">
      <c r="M136" s="34"/>
    </row>
    <row r="137" spans="1:13">
      <c r="M137" s="34"/>
    </row>
    <row r="138" spans="1:13">
      <c r="M138" s="34"/>
    </row>
    <row r="139" spans="1:13">
      <c r="M139" s="34"/>
    </row>
    <row r="140" spans="1:13">
      <c r="M140" s="34"/>
    </row>
    <row r="141" spans="1:13">
      <c r="M141" s="34"/>
    </row>
    <row r="142" spans="1:13">
      <c r="M142" s="34"/>
    </row>
    <row r="143" spans="1:13">
      <c r="M143" s="34"/>
    </row>
    <row r="144" spans="1:13">
      <c r="M144" s="34"/>
    </row>
    <row r="145" spans="13:13">
      <c r="M145" s="34"/>
    </row>
    <row r="146" spans="13:13">
      <c r="M146" s="34"/>
    </row>
    <row r="147" spans="13:13">
      <c r="M147" s="34"/>
    </row>
    <row r="148" spans="13:13">
      <c r="M148" s="34"/>
    </row>
    <row r="149" spans="13:13">
      <c r="M149" s="34"/>
    </row>
    <row r="150" spans="13:13">
      <c r="M150" s="34"/>
    </row>
    <row r="151" spans="13:13">
      <c r="M151" s="34"/>
    </row>
    <row r="152" spans="13:13">
      <c r="M152" s="34"/>
    </row>
    <row r="153" spans="13:13">
      <c r="M153" s="34"/>
    </row>
    <row r="154" spans="13:13">
      <c r="M154" s="34"/>
    </row>
    <row r="155" spans="13:13">
      <c r="M155" s="34"/>
    </row>
    <row r="156" spans="13:13">
      <c r="M156" s="34"/>
    </row>
    <row r="157" spans="13:13">
      <c r="M157" s="34"/>
    </row>
    <row r="158" spans="13:13">
      <c r="M158" s="34"/>
    </row>
    <row r="159" spans="13:13">
      <c r="M159" s="34"/>
    </row>
  </sheetData>
  <printOptions horizontalCentered="1" verticalCentered="1"/>
  <pageMargins left="0.5" right="0.5" top="0.5" bottom="0.5" header="0" footer="0"/>
  <pageSetup scale="62" fitToWidth="2" fitToHeight="2" orientation="portrait" r:id="rId1"/>
  <headerFooter alignWithMargins="0"/>
  <rowBreaks count="1" manualBreakCount="1">
    <brk id="67" max="16383" man="1"/>
  </rowBreaks>
  <colBreaks count="1" manualBreakCount="1">
    <brk id="3"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87"/>
  <sheetViews>
    <sheetView showGridLines="0" defaultGridColor="0" topLeftCell="A4" colorId="22" zoomScale="75" zoomScaleNormal="75" workbookViewId="0">
      <selection activeCell="E22" sqref="E22"/>
    </sheetView>
  </sheetViews>
  <sheetFormatPr defaultColWidth="9.77734375" defaultRowHeight="15"/>
  <cols>
    <col min="1" max="1" width="4.77734375" customWidth="1"/>
    <col min="2" max="2" width="70.77734375" customWidth="1"/>
    <col min="3" max="3" width="32.5546875" customWidth="1"/>
  </cols>
  <sheetData>
    <row r="1" spans="1:4" ht="16.899999999999999" customHeight="1" thickBot="1">
      <c r="A1" s="7" t="str">
        <f>'Data Sheet'!A52</f>
        <v>Annual Report of Frontier Telephone of Rochester, Inc.                                                                                  For the period ending December 31, 2015</v>
      </c>
      <c r="B1" s="7"/>
      <c r="C1" s="7"/>
      <c r="D1" s="7"/>
    </row>
    <row r="2" spans="1:4" ht="16.899999999999999" customHeight="1">
      <c r="A2" s="451"/>
      <c r="B2" s="452"/>
      <c r="C2" s="79"/>
      <c r="D2" s="7"/>
    </row>
    <row r="3" spans="1:4" ht="16.899999999999999" customHeight="1">
      <c r="A3" s="900" t="s">
        <v>2557</v>
      </c>
      <c r="B3" s="893"/>
      <c r="C3" s="454"/>
      <c r="D3" s="7"/>
    </row>
    <row r="4" spans="1:4" ht="16.899999999999999" customHeight="1">
      <c r="A4" s="84"/>
      <c r="B4" s="7"/>
      <c r="C4" s="455"/>
      <c r="D4" s="7"/>
    </row>
    <row r="5" spans="1:4" ht="16.899999999999999" customHeight="1">
      <c r="A5" s="487" t="s">
        <v>336</v>
      </c>
      <c r="B5" s="7" t="s">
        <v>2558</v>
      </c>
      <c r="C5" s="455"/>
      <c r="D5" s="7"/>
    </row>
    <row r="6" spans="1:4" ht="16.899999999999999" customHeight="1">
      <c r="A6" s="84"/>
      <c r="B6" s="7" t="s">
        <v>2559</v>
      </c>
      <c r="C6" s="455"/>
      <c r="D6" s="7"/>
    </row>
    <row r="7" spans="1:4" ht="16.899999999999999" customHeight="1">
      <c r="A7" s="84"/>
      <c r="B7" s="7" t="s">
        <v>2560</v>
      </c>
      <c r="C7" s="455"/>
      <c r="D7" s="7"/>
    </row>
    <row r="8" spans="1:4" ht="16.899999999999999" customHeight="1">
      <c r="A8" s="84"/>
      <c r="B8" s="7" t="s">
        <v>2561</v>
      </c>
      <c r="C8" s="455"/>
      <c r="D8" s="7"/>
    </row>
    <row r="9" spans="1:4" ht="16.899999999999999" customHeight="1">
      <c r="A9" s="84"/>
      <c r="B9" s="7" t="s">
        <v>2562</v>
      </c>
      <c r="C9" s="455"/>
      <c r="D9" s="7"/>
    </row>
    <row r="10" spans="1:4" ht="16.899999999999999" customHeight="1">
      <c r="A10" s="84"/>
      <c r="B10" s="7" t="s">
        <v>2563</v>
      </c>
      <c r="C10" s="455"/>
      <c r="D10" s="7"/>
    </row>
    <row r="11" spans="1:4" ht="16.899999999999999" customHeight="1">
      <c r="A11" s="84"/>
      <c r="B11" s="7" t="s">
        <v>2564</v>
      </c>
      <c r="C11" s="455"/>
      <c r="D11" s="7"/>
    </row>
    <row r="12" spans="1:4" ht="16.899999999999999" customHeight="1">
      <c r="A12" s="84"/>
      <c r="B12" s="7" t="s">
        <v>2565</v>
      </c>
      <c r="C12" s="455"/>
      <c r="D12" s="7"/>
    </row>
    <row r="13" spans="1:4" ht="16.899999999999999" customHeight="1">
      <c r="A13" s="487" t="s">
        <v>350</v>
      </c>
      <c r="B13" s="7" t="s">
        <v>2566</v>
      </c>
      <c r="C13" s="455"/>
      <c r="D13" s="7"/>
    </row>
    <row r="14" spans="1:4" ht="16.899999999999999" customHeight="1">
      <c r="A14" s="487" t="s">
        <v>383</v>
      </c>
      <c r="B14" s="7" t="s">
        <v>2567</v>
      </c>
      <c r="C14" s="455"/>
      <c r="D14" s="7"/>
    </row>
    <row r="15" spans="1:4" ht="16.899999999999999" customHeight="1">
      <c r="A15" s="84"/>
      <c r="B15" s="7" t="s">
        <v>2568</v>
      </c>
      <c r="C15" s="455"/>
      <c r="D15" s="7"/>
    </row>
    <row r="16" spans="1:4" ht="16.899999999999999" customHeight="1">
      <c r="A16" s="487" t="s">
        <v>403</v>
      </c>
      <c r="B16" s="7" t="s">
        <v>2569</v>
      </c>
      <c r="C16" s="455"/>
      <c r="D16" s="7"/>
    </row>
    <row r="17" spans="1:4" ht="16.899999999999999" customHeight="1">
      <c r="A17" s="84"/>
      <c r="B17" s="7" t="s">
        <v>2570</v>
      </c>
      <c r="C17" s="455"/>
      <c r="D17" s="7"/>
    </row>
    <row r="18" spans="1:4" ht="16.899999999999999" customHeight="1">
      <c r="A18" s="487" t="s">
        <v>428</v>
      </c>
      <c r="B18" s="7" t="s">
        <v>2571</v>
      </c>
      <c r="C18" s="455"/>
      <c r="D18" s="7"/>
    </row>
    <row r="19" spans="1:4" ht="16.899999999999999" customHeight="1">
      <c r="A19" s="84"/>
      <c r="B19" s="7" t="s">
        <v>2572</v>
      </c>
      <c r="C19" s="455"/>
      <c r="D19" s="7"/>
    </row>
    <row r="20" spans="1:4" ht="16.899999999999999" customHeight="1">
      <c r="A20" s="84"/>
      <c r="B20" s="7" t="s">
        <v>2573</v>
      </c>
      <c r="C20" s="455"/>
      <c r="D20" s="7"/>
    </row>
    <row r="21" spans="1:4" ht="16.899999999999999" customHeight="1">
      <c r="A21" s="84"/>
      <c r="B21" s="7" t="s">
        <v>2574</v>
      </c>
      <c r="C21" s="455"/>
      <c r="D21" s="7"/>
    </row>
    <row r="22" spans="1:4" ht="16.899999999999999" customHeight="1">
      <c r="A22" s="487" t="s">
        <v>432</v>
      </c>
      <c r="B22" s="7" t="s">
        <v>2575</v>
      </c>
      <c r="C22" s="455"/>
      <c r="D22" s="7"/>
    </row>
    <row r="23" spans="1:4" ht="16.899999999999999" customHeight="1">
      <c r="A23" s="84"/>
      <c r="B23" s="7" t="s">
        <v>2576</v>
      </c>
      <c r="C23" s="455"/>
      <c r="D23" s="7"/>
    </row>
    <row r="24" spans="1:4" ht="16.899999999999999" customHeight="1">
      <c r="A24" s="487" t="s">
        <v>245</v>
      </c>
      <c r="B24" s="7" t="s">
        <v>2577</v>
      </c>
      <c r="C24" s="455"/>
      <c r="D24" s="7"/>
    </row>
    <row r="25" spans="1:4" ht="16.899999999999999" customHeight="1">
      <c r="A25" s="84"/>
      <c r="B25" s="7" t="s">
        <v>2578</v>
      </c>
      <c r="C25" s="455"/>
      <c r="D25" s="7"/>
    </row>
    <row r="26" spans="1:4" ht="16.899999999999999" customHeight="1">
      <c r="A26" s="487" t="s">
        <v>380</v>
      </c>
      <c r="B26" s="7" t="s">
        <v>2579</v>
      </c>
      <c r="C26" s="455"/>
      <c r="D26" s="7"/>
    </row>
    <row r="27" spans="1:4" ht="16.899999999999999" customHeight="1">
      <c r="A27" s="84"/>
      <c r="B27" s="7" t="s">
        <v>2580</v>
      </c>
      <c r="C27" s="455"/>
      <c r="D27" s="7"/>
    </row>
    <row r="28" spans="1:4" ht="16.899999999999999" customHeight="1">
      <c r="A28" s="84"/>
      <c r="B28" s="7" t="s">
        <v>2581</v>
      </c>
      <c r="C28" s="455"/>
      <c r="D28" s="7"/>
    </row>
    <row r="29" spans="1:4" ht="16.899999999999999" customHeight="1">
      <c r="A29" s="84"/>
      <c r="B29" s="7" t="s">
        <v>2582</v>
      </c>
      <c r="C29" s="455"/>
      <c r="D29" s="7"/>
    </row>
    <row r="30" spans="1:4" ht="16.899999999999999" customHeight="1">
      <c r="A30" s="487" t="s">
        <v>401</v>
      </c>
      <c r="B30" s="7" t="s">
        <v>2583</v>
      </c>
      <c r="C30" s="455"/>
      <c r="D30" s="7"/>
    </row>
    <row r="31" spans="1:4" ht="16.899999999999999" customHeight="1">
      <c r="A31" s="487" t="s">
        <v>418</v>
      </c>
      <c r="B31" s="7" t="s">
        <v>2584</v>
      </c>
      <c r="C31" s="455"/>
      <c r="D31" s="7"/>
    </row>
    <row r="32" spans="1:4" ht="16.899999999999999" customHeight="1">
      <c r="A32" s="487" t="s">
        <v>430</v>
      </c>
      <c r="B32" s="7" t="s">
        <v>2585</v>
      </c>
      <c r="C32" s="455"/>
      <c r="D32" s="7"/>
    </row>
    <row r="33" spans="1:4" ht="16.899999999999999" customHeight="1">
      <c r="A33" s="84"/>
      <c r="B33" s="7" t="s">
        <v>2586</v>
      </c>
      <c r="C33" s="455"/>
      <c r="D33" s="7"/>
    </row>
    <row r="34" spans="1:4" ht="16.899999999999999" customHeight="1">
      <c r="A34" s="84"/>
      <c r="B34" s="7" t="s">
        <v>2587</v>
      </c>
      <c r="C34" s="455"/>
      <c r="D34" s="7"/>
    </row>
    <row r="35" spans="1:4" ht="16.899999999999999" customHeight="1">
      <c r="A35" s="487" t="s">
        <v>434</v>
      </c>
      <c r="B35" s="7" t="s">
        <v>2588</v>
      </c>
      <c r="C35" s="455"/>
      <c r="D35" s="7"/>
    </row>
    <row r="36" spans="1:4" ht="16.899999999999999" customHeight="1" thickBot="1">
      <c r="A36" s="84"/>
      <c r="B36" s="7" t="s">
        <v>2589</v>
      </c>
      <c r="C36" s="455"/>
      <c r="D36" s="7"/>
    </row>
    <row r="37" spans="1:4" ht="16.899999999999999" customHeight="1">
      <c r="A37" s="451"/>
      <c r="B37" s="452"/>
      <c r="C37" s="79"/>
      <c r="D37" s="7"/>
    </row>
    <row r="38" spans="1:4" ht="16.899999999999999" customHeight="1">
      <c r="A38" s="84"/>
      <c r="B38" s="7" t="s">
        <v>2590</v>
      </c>
      <c r="C38" s="455"/>
      <c r="D38" s="7"/>
    </row>
    <row r="39" spans="1:4" ht="16.899999999999999" customHeight="1">
      <c r="A39" s="84"/>
      <c r="B39" s="7" t="s">
        <v>2591</v>
      </c>
      <c r="C39" s="455"/>
      <c r="D39" s="7"/>
    </row>
    <row r="40" spans="1:4" ht="16.899999999999999" customHeight="1">
      <c r="A40" s="84"/>
      <c r="B40" s="7" t="s">
        <v>2592</v>
      </c>
      <c r="C40" s="455"/>
      <c r="D40" s="7"/>
    </row>
    <row r="41" spans="1:4" ht="16.899999999999999" customHeight="1">
      <c r="A41" s="172"/>
      <c r="B41" s="30"/>
      <c r="C41" s="114"/>
      <c r="D41" s="7"/>
    </row>
    <row r="42" spans="1:4" ht="16.899999999999999" customHeight="1">
      <c r="A42" s="172"/>
      <c r="B42" s="30"/>
      <c r="C42" s="114"/>
      <c r="D42" s="7"/>
    </row>
    <row r="43" spans="1:4" ht="16.899999999999999" customHeight="1">
      <c r="A43" s="172"/>
      <c r="B43" s="30"/>
      <c r="C43" s="114"/>
      <c r="D43" s="7"/>
    </row>
    <row r="44" spans="1:4" ht="16.899999999999999" customHeight="1">
      <c r="A44" s="172"/>
      <c r="B44" s="30"/>
      <c r="C44" s="114"/>
      <c r="D44" s="7"/>
    </row>
    <row r="45" spans="1:4" ht="16.899999999999999" customHeight="1">
      <c r="A45" s="172"/>
      <c r="B45" s="30"/>
      <c r="C45" s="114"/>
      <c r="D45" s="7"/>
    </row>
    <row r="46" spans="1:4" ht="16.899999999999999" customHeight="1">
      <c r="A46" s="172"/>
      <c r="B46" s="30"/>
      <c r="C46" s="114"/>
      <c r="D46" s="7"/>
    </row>
    <row r="47" spans="1:4" ht="16.899999999999999" customHeight="1">
      <c r="A47" s="172"/>
      <c r="B47" s="30"/>
      <c r="C47" s="114"/>
      <c r="D47" s="7"/>
    </row>
    <row r="48" spans="1:4" ht="16.899999999999999" customHeight="1">
      <c r="A48" s="172"/>
      <c r="B48" s="30"/>
      <c r="C48" s="114"/>
      <c r="D48" s="7"/>
    </row>
    <row r="49" spans="1:4" ht="16.899999999999999" customHeight="1">
      <c r="A49" s="172"/>
      <c r="B49" s="30"/>
      <c r="C49" s="114"/>
      <c r="D49" s="7"/>
    </row>
    <row r="50" spans="1:4" ht="16.899999999999999" customHeight="1">
      <c r="A50" s="172"/>
      <c r="B50" s="30"/>
      <c r="C50" s="114"/>
      <c r="D50" s="7"/>
    </row>
    <row r="51" spans="1:4" ht="16.899999999999999" customHeight="1">
      <c r="A51" s="172"/>
      <c r="B51" s="30"/>
      <c r="C51" s="114"/>
      <c r="D51" s="7"/>
    </row>
    <row r="52" spans="1:4" ht="16.899999999999999" customHeight="1">
      <c r="A52" s="172"/>
      <c r="B52" s="30"/>
      <c r="C52" s="114"/>
      <c r="D52" s="7"/>
    </row>
    <row r="53" spans="1:4" ht="16.899999999999999" customHeight="1">
      <c r="A53" s="172"/>
      <c r="B53" s="30"/>
      <c r="C53" s="114"/>
      <c r="D53" s="7"/>
    </row>
    <row r="54" spans="1:4" ht="16.899999999999999" customHeight="1">
      <c r="A54" s="172"/>
      <c r="B54" s="30"/>
      <c r="C54" s="114"/>
      <c r="D54" s="7"/>
    </row>
    <row r="55" spans="1:4" ht="16.899999999999999" customHeight="1">
      <c r="A55" s="172"/>
      <c r="B55" s="30"/>
      <c r="C55" s="114"/>
      <c r="D55" s="7"/>
    </row>
    <row r="56" spans="1:4" ht="16.899999999999999" customHeight="1">
      <c r="A56" s="172"/>
      <c r="B56" s="30"/>
      <c r="C56" s="114"/>
      <c r="D56" s="7"/>
    </row>
    <row r="57" spans="1:4" ht="16.899999999999999" customHeight="1">
      <c r="A57" s="172"/>
      <c r="B57" s="30"/>
      <c r="C57" s="114"/>
      <c r="D57" s="7"/>
    </row>
    <row r="58" spans="1:4" ht="16.899999999999999" customHeight="1">
      <c r="A58" s="172"/>
      <c r="B58" s="30"/>
      <c r="C58" s="114"/>
      <c r="D58" s="7"/>
    </row>
    <row r="59" spans="1:4" ht="16.899999999999999" customHeight="1">
      <c r="A59" s="172"/>
      <c r="B59" s="30"/>
      <c r="C59" s="114"/>
      <c r="D59" s="7"/>
    </row>
    <row r="60" spans="1:4" ht="16.899999999999999" customHeight="1">
      <c r="A60" s="172"/>
      <c r="B60" s="30"/>
      <c r="C60" s="114"/>
      <c r="D60" s="7"/>
    </row>
    <row r="61" spans="1:4" ht="16.899999999999999" customHeight="1" thickBot="1">
      <c r="A61" s="174"/>
      <c r="B61" s="116"/>
      <c r="C61" s="118"/>
      <c r="D61" s="7"/>
    </row>
    <row r="62" spans="1:4" ht="16.899999999999999" customHeight="1">
      <c r="A62" s="7" t="s">
        <v>2593</v>
      </c>
      <c r="B62" s="7"/>
      <c r="C62" s="7"/>
      <c r="D62" s="7"/>
    </row>
    <row r="63" spans="1:4" ht="16.899999999999999" customHeight="1">
      <c r="A63" s="81">
        <v>85</v>
      </c>
      <c r="B63" s="453"/>
      <c r="C63" s="453"/>
      <c r="D63" s="7"/>
    </row>
    <row r="64" spans="1:4">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sheetData>
  <printOptions horizontalCentered="1" verticalCentered="1"/>
  <pageMargins left="0" right="0" top="0.5" bottom="0.5" header="0" footer="0"/>
  <pageSetup scale="6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90"/>
  <sheetViews>
    <sheetView showGridLines="0" defaultGridColor="0" colorId="22" zoomScale="75" zoomScaleNormal="75" workbookViewId="0">
      <selection activeCell="F19" sqref="F19"/>
    </sheetView>
  </sheetViews>
  <sheetFormatPr defaultColWidth="9.77734375" defaultRowHeight="15"/>
  <cols>
    <col min="1" max="1" width="4.77734375" customWidth="1"/>
    <col min="2" max="2" width="1.77734375" customWidth="1"/>
    <col min="3" max="3" width="82.77734375" customWidth="1"/>
    <col min="5" max="5" width="3.77734375" customWidth="1"/>
    <col min="6" max="6" width="18.77734375" customWidth="1"/>
    <col min="7" max="7" width="3.77734375" customWidth="1"/>
  </cols>
  <sheetData>
    <row r="1" spans="1:8" ht="16.899999999999999" customHeight="1" thickBot="1">
      <c r="A1" s="894" t="str">
        <f>'Data Sheet'!A52</f>
        <v>Annual Report of Frontier Telephone of Rochester, Inc.                                                                                  For the period ending December 31, 2015</v>
      </c>
      <c r="B1" s="70"/>
      <c r="C1" s="70"/>
      <c r="D1" s="70"/>
      <c r="E1" s="70"/>
      <c r="F1" s="70"/>
      <c r="G1" s="70"/>
      <c r="H1" s="34"/>
    </row>
    <row r="2" spans="1:8" ht="16.899999999999999" customHeight="1">
      <c r="A2" s="35"/>
      <c r="B2" s="36"/>
      <c r="C2" s="36"/>
      <c r="D2" s="36"/>
      <c r="E2" s="36"/>
      <c r="F2" s="36"/>
      <c r="G2" s="37"/>
      <c r="H2" s="34"/>
    </row>
    <row r="3" spans="1:8" ht="16.899999999999999" customHeight="1">
      <c r="A3" s="891" t="s">
        <v>2594</v>
      </c>
      <c r="B3" s="74"/>
      <c r="C3" s="306"/>
      <c r="D3" s="306"/>
      <c r="E3" s="74"/>
      <c r="F3" s="74"/>
      <c r="G3" s="120"/>
      <c r="H3" s="34"/>
    </row>
    <row r="4" spans="1:8" ht="16.899999999999999" customHeight="1">
      <c r="A4" s="175"/>
      <c r="B4" s="176"/>
      <c r="C4" s="176"/>
      <c r="D4" s="176"/>
      <c r="E4" s="176"/>
      <c r="F4" s="176"/>
      <c r="G4" s="177"/>
      <c r="H4" s="34"/>
    </row>
    <row r="5" spans="1:8" ht="16.899999999999999" customHeight="1">
      <c r="A5" s="66"/>
      <c r="B5" s="34"/>
      <c r="C5" s="34"/>
      <c r="D5" s="34"/>
      <c r="E5" s="135"/>
      <c r="F5" s="63" t="s">
        <v>500</v>
      </c>
      <c r="G5" s="42"/>
      <c r="H5" s="34"/>
    </row>
    <row r="6" spans="1:8" ht="16.899999999999999" customHeight="1">
      <c r="A6" s="60" t="s">
        <v>489</v>
      </c>
      <c r="B6" s="135"/>
      <c r="C6" s="63" t="s">
        <v>439</v>
      </c>
      <c r="D6" s="34"/>
      <c r="E6" s="135"/>
      <c r="F6" s="63" t="s">
        <v>2595</v>
      </c>
      <c r="G6" s="42"/>
      <c r="H6" s="34"/>
    </row>
    <row r="7" spans="1:8" ht="16.899999999999999" customHeight="1">
      <c r="A7" s="48" t="s">
        <v>501</v>
      </c>
      <c r="B7" s="138"/>
      <c r="C7" s="50" t="s">
        <v>226</v>
      </c>
      <c r="D7" s="176"/>
      <c r="E7" s="138"/>
      <c r="F7" s="50" t="s">
        <v>227</v>
      </c>
      <c r="G7" s="177"/>
      <c r="H7" s="34"/>
    </row>
    <row r="8" spans="1:8" ht="16.899999999999999" customHeight="1">
      <c r="A8" s="41"/>
      <c r="B8" s="135"/>
      <c r="C8" s="895" t="s">
        <v>2596</v>
      </c>
      <c r="D8" s="888"/>
      <c r="E8" s="135"/>
      <c r="F8" s="34"/>
      <c r="G8" s="42"/>
      <c r="H8" s="34"/>
    </row>
    <row r="9" spans="1:8" ht="16.899999999999999" customHeight="1">
      <c r="A9" s="41"/>
      <c r="B9" s="135"/>
      <c r="C9" s="34" t="s">
        <v>2597</v>
      </c>
      <c r="D9" s="34"/>
      <c r="E9" s="135"/>
      <c r="F9" s="34"/>
      <c r="G9" s="42"/>
      <c r="H9" s="34"/>
    </row>
    <row r="10" spans="1:8" ht="16.899999999999999" customHeight="1">
      <c r="A10" s="65" t="s">
        <v>231</v>
      </c>
      <c r="B10" s="135"/>
      <c r="C10" s="34" t="s">
        <v>2598</v>
      </c>
      <c r="D10" s="34"/>
      <c r="E10" s="205" t="s">
        <v>747</v>
      </c>
      <c r="F10" s="169">
        <v>-69136812</v>
      </c>
      <c r="G10" s="42"/>
      <c r="H10" s="34"/>
    </row>
    <row r="11" spans="1:8" ht="16.899999999999999" customHeight="1">
      <c r="A11" s="65" t="s">
        <v>463</v>
      </c>
      <c r="B11" s="135"/>
      <c r="C11" s="34" t="s">
        <v>2599</v>
      </c>
      <c r="D11" s="34"/>
      <c r="E11" s="205" t="s">
        <v>747</v>
      </c>
      <c r="F11" s="169">
        <v>-6122795</v>
      </c>
      <c r="G11" s="42"/>
      <c r="H11" s="34"/>
    </row>
    <row r="12" spans="1:8" ht="16.899999999999999" customHeight="1">
      <c r="A12" s="65" t="s">
        <v>471</v>
      </c>
      <c r="B12" s="135"/>
      <c r="C12" s="34" t="s">
        <v>2600</v>
      </c>
      <c r="D12" s="34"/>
      <c r="E12" s="205" t="s">
        <v>747</v>
      </c>
      <c r="F12" s="169">
        <v>-2637757</v>
      </c>
      <c r="G12" s="42"/>
      <c r="H12" s="34"/>
    </row>
    <row r="13" spans="1:8" ht="16.899999999999999" customHeight="1">
      <c r="A13" s="65" t="s">
        <v>530</v>
      </c>
      <c r="B13" s="135"/>
      <c r="C13" s="34" t="s">
        <v>2601</v>
      </c>
      <c r="D13" s="34"/>
      <c r="E13" s="205" t="s">
        <v>747</v>
      </c>
      <c r="F13" s="169"/>
      <c r="G13" s="42"/>
      <c r="H13" s="34"/>
    </row>
    <row r="14" spans="1:8" ht="16.899999999999999" customHeight="1">
      <c r="A14" s="41"/>
      <c r="B14" s="135"/>
      <c r="C14" s="34" t="s">
        <v>2602</v>
      </c>
      <c r="D14" s="34"/>
      <c r="E14" s="135"/>
      <c r="F14" s="160"/>
      <c r="G14" s="42"/>
      <c r="H14" s="34"/>
    </row>
    <row r="15" spans="1:8" ht="16.899999999999999" customHeight="1">
      <c r="A15" s="65" t="s">
        <v>532</v>
      </c>
      <c r="B15" s="135"/>
      <c r="C15" s="34" t="s">
        <v>2603</v>
      </c>
      <c r="D15" s="34"/>
      <c r="E15" s="205" t="s">
        <v>747</v>
      </c>
      <c r="F15" s="1368">
        <f>+Sch.56C!E33-Sch.56C!E34</f>
        <v>42249632.431500003</v>
      </c>
      <c r="G15" s="42"/>
      <c r="H15" s="34"/>
    </row>
    <row r="16" spans="1:8" ht="16.899999999999999" customHeight="1">
      <c r="A16" s="65" t="s">
        <v>242</v>
      </c>
      <c r="B16" s="135"/>
      <c r="C16" s="34" t="s">
        <v>2604</v>
      </c>
      <c r="D16" s="34"/>
      <c r="E16" s="205" t="s">
        <v>747</v>
      </c>
      <c r="F16" s="169"/>
      <c r="G16" s="42"/>
      <c r="H16" s="34"/>
    </row>
    <row r="17" spans="1:8" ht="16.899999999999999" customHeight="1">
      <c r="A17" s="65" t="s">
        <v>245</v>
      </c>
      <c r="B17" s="135"/>
      <c r="C17" s="34" t="s">
        <v>2605</v>
      </c>
      <c r="D17" s="34"/>
      <c r="E17" s="205" t="s">
        <v>747</v>
      </c>
      <c r="F17" s="169"/>
      <c r="G17" s="42"/>
      <c r="H17" s="34"/>
    </row>
    <row r="18" spans="1:8" ht="16.899999999999999" customHeight="1">
      <c r="A18" s="65" t="s">
        <v>248</v>
      </c>
      <c r="B18" s="135"/>
      <c r="C18" s="34" t="s">
        <v>2606</v>
      </c>
      <c r="D18" s="34"/>
      <c r="E18" s="205" t="s">
        <v>747</v>
      </c>
      <c r="F18" s="169"/>
      <c r="G18" s="42"/>
      <c r="H18" s="34"/>
    </row>
    <row r="19" spans="1:8" ht="16.899999999999999" customHeight="1">
      <c r="A19" s="65" t="s">
        <v>252</v>
      </c>
      <c r="B19" s="135"/>
      <c r="C19" s="34" t="s">
        <v>2424</v>
      </c>
      <c r="D19" s="34"/>
      <c r="E19" s="205" t="s">
        <v>747</v>
      </c>
      <c r="F19" s="169">
        <v>-2438594</v>
      </c>
      <c r="G19" s="42"/>
      <c r="H19" s="34"/>
    </row>
    <row r="20" spans="1:8" ht="16.899999999999999" customHeight="1">
      <c r="A20" s="65" t="s">
        <v>538</v>
      </c>
      <c r="B20" s="135"/>
      <c r="C20" s="34" t="s">
        <v>2426</v>
      </c>
      <c r="D20" s="34"/>
      <c r="E20" s="205" t="s">
        <v>747</v>
      </c>
      <c r="F20" s="169">
        <v>11230750</v>
      </c>
      <c r="G20" s="42"/>
      <c r="H20" s="34"/>
    </row>
    <row r="21" spans="1:8" ht="16.899999999999999" customHeight="1">
      <c r="A21" s="65" t="s">
        <v>540</v>
      </c>
      <c r="B21" s="135"/>
      <c r="C21" s="34" t="s">
        <v>2607</v>
      </c>
      <c r="D21" s="34"/>
      <c r="E21" s="205" t="s">
        <v>747</v>
      </c>
      <c r="F21" s="169"/>
      <c r="G21" s="42"/>
      <c r="H21" s="34"/>
    </row>
    <row r="22" spans="1:8" ht="16.899999999999999" customHeight="1">
      <c r="A22" s="65" t="s">
        <v>542</v>
      </c>
      <c r="B22" s="135"/>
      <c r="C22" s="34" t="s">
        <v>2608</v>
      </c>
      <c r="D22" s="34"/>
      <c r="E22" s="205" t="s">
        <v>747</v>
      </c>
      <c r="F22" s="169"/>
      <c r="G22" s="42"/>
      <c r="H22" s="34"/>
    </row>
    <row r="23" spans="1:8" ht="16.899999999999999" customHeight="1">
      <c r="A23" s="65" t="s">
        <v>544</v>
      </c>
      <c r="B23" s="135"/>
      <c r="C23" s="34" t="s">
        <v>2609</v>
      </c>
      <c r="D23" s="34"/>
      <c r="E23" s="135"/>
      <c r="F23" s="1082">
        <v>42369</v>
      </c>
      <c r="G23" s="42"/>
      <c r="H23" s="34"/>
    </row>
    <row r="24" spans="1:8" ht="16.899999999999999" customHeight="1">
      <c r="A24" s="65" t="s">
        <v>546</v>
      </c>
      <c r="B24" s="135"/>
      <c r="C24" s="34" t="s">
        <v>2610</v>
      </c>
      <c r="D24" s="34"/>
      <c r="E24" s="135"/>
      <c r="F24" s="896">
        <v>4.1000000000000002E-2</v>
      </c>
      <c r="G24" s="42"/>
      <c r="H24" s="34"/>
    </row>
    <row r="25" spans="1:8" ht="16.899999999999999" customHeight="1">
      <c r="A25" s="65" t="s">
        <v>547</v>
      </c>
      <c r="B25" s="135"/>
      <c r="C25" s="34" t="s">
        <v>2611</v>
      </c>
      <c r="D25" s="34"/>
      <c r="E25" s="135"/>
      <c r="F25" s="1367" t="s">
        <v>2612</v>
      </c>
      <c r="G25" s="42"/>
      <c r="H25" s="34"/>
    </row>
    <row r="26" spans="1:8" ht="16.899999999999999" customHeight="1">
      <c r="A26" s="65" t="s">
        <v>548</v>
      </c>
      <c r="B26" s="135"/>
      <c r="C26" s="34" t="s">
        <v>2613</v>
      </c>
      <c r="D26" s="34"/>
      <c r="E26" s="135"/>
      <c r="F26" s="896"/>
      <c r="G26" s="42"/>
      <c r="H26" s="34"/>
    </row>
    <row r="27" spans="1:8" ht="16.899999999999999" customHeight="1">
      <c r="A27" s="65" t="s">
        <v>549</v>
      </c>
      <c r="B27" s="135"/>
      <c r="C27" s="34" t="s">
        <v>2434</v>
      </c>
      <c r="D27" s="34"/>
      <c r="E27" s="135"/>
      <c r="F27" s="896"/>
      <c r="G27" s="42"/>
      <c r="H27" s="34"/>
    </row>
    <row r="28" spans="1:8" ht="16.899999999999999" customHeight="1">
      <c r="A28" s="41"/>
      <c r="B28" s="135"/>
      <c r="C28" s="895" t="s">
        <v>2614</v>
      </c>
      <c r="D28" s="888"/>
      <c r="E28" s="135"/>
      <c r="F28" s="219"/>
      <c r="G28" s="42"/>
      <c r="H28" s="34"/>
    </row>
    <row r="29" spans="1:8" ht="16.899999999999999" customHeight="1">
      <c r="A29" s="65" t="s">
        <v>550</v>
      </c>
      <c r="B29" s="135"/>
      <c r="C29" s="34" t="s">
        <v>2438</v>
      </c>
      <c r="D29" s="34"/>
      <c r="E29" s="205" t="s">
        <v>747</v>
      </c>
      <c r="F29" s="169">
        <v>233970</v>
      </c>
      <c r="G29" s="42"/>
      <c r="H29" s="34"/>
    </row>
    <row r="30" spans="1:8" ht="16.899999999999999" customHeight="1">
      <c r="A30" s="65" t="s">
        <v>551</v>
      </c>
      <c r="B30" s="135"/>
      <c r="C30" s="34" t="s">
        <v>2440</v>
      </c>
      <c r="D30" s="34"/>
      <c r="E30" s="205" t="s">
        <v>747</v>
      </c>
      <c r="F30" s="169">
        <v>3458096</v>
      </c>
      <c r="G30" s="42"/>
      <c r="H30" s="34"/>
    </row>
    <row r="31" spans="1:8" ht="16.899999999999999" customHeight="1">
      <c r="A31" s="65" t="s">
        <v>552</v>
      </c>
      <c r="B31" s="135"/>
      <c r="C31" s="34" t="s">
        <v>2615</v>
      </c>
      <c r="D31" s="34"/>
      <c r="E31" s="205" t="s">
        <v>747</v>
      </c>
      <c r="F31" s="169"/>
      <c r="G31" s="42"/>
      <c r="H31" s="34"/>
    </row>
    <row r="32" spans="1:8" ht="16.899999999999999" customHeight="1">
      <c r="A32" s="65" t="s">
        <v>553</v>
      </c>
      <c r="B32" s="135"/>
      <c r="C32" s="34" t="s">
        <v>2444</v>
      </c>
      <c r="D32" s="34"/>
      <c r="E32" s="205" t="s">
        <v>747</v>
      </c>
      <c r="F32" s="169"/>
      <c r="G32" s="42"/>
      <c r="H32" s="34"/>
    </row>
    <row r="33" spans="1:8" ht="16.899999999999999" customHeight="1">
      <c r="A33" s="65" t="s">
        <v>554</v>
      </c>
      <c r="B33" s="135"/>
      <c r="C33" s="34" t="s">
        <v>2446</v>
      </c>
      <c r="D33" s="34"/>
      <c r="E33" s="205" t="s">
        <v>747</v>
      </c>
      <c r="F33" s="169"/>
      <c r="G33" s="42"/>
      <c r="H33" s="34"/>
    </row>
    <row r="34" spans="1:8" ht="16.899999999999999" customHeight="1">
      <c r="A34" s="65" t="s">
        <v>555</v>
      </c>
      <c r="B34" s="135"/>
      <c r="C34" s="34" t="s">
        <v>2448</v>
      </c>
      <c r="D34" s="34"/>
      <c r="E34" s="205" t="s">
        <v>747</v>
      </c>
      <c r="F34" s="169">
        <v>-550478</v>
      </c>
      <c r="G34" s="42"/>
      <c r="H34" s="34"/>
    </row>
    <row r="35" spans="1:8" ht="16.899999999999999" customHeight="1">
      <c r="A35" s="65" t="s">
        <v>556</v>
      </c>
      <c r="B35" s="135"/>
      <c r="C35" s="34" t="s">
        <v>2616</v>
      </c>
      <c r="D35" s="34"/>
      <c r="E35" s="205" t="s">
        <v>747</v>
      </c>
      <c r="F35" s="169">
        <v>2376829</v>
      </c>
      <c r="G35" s="42"/>
      <c r="H35" s="34"/>
    </row>
    <row r="36" spans="1:8" ht="16.899999999999999" customHeight="1">
      <c r="A36" s="65" t="s">
        <v>557</v>
      </c>
      <c r="B36" s="135"/>
      <c r="C36" s="34" t="s">
        <v>2617</v>
      </c>
      <c r="D36" s="34"/>
      <c r="E36" s="205" t="s">
        <v>747</v>
      </c>
      <c r="F36" s="169"/>
      <c r="G36" s="42"/>
      <c r="H36" s="34"/>
    </row>
    <row r="37" spans="1:8" ht="16.899999999999999" customHeight="1">
      <c r="A37" s="48" t="s">
        <v>696</v>
      </c>
      <c r="B37" s="138"/>
      <c r="C37" s="897" t="s">
        <v>2618</v>
      </c>
      <c r="D37" s="897"/>
      <c r="E37" s="209" t="s">
        <v>747</v>
      </c>
      <c r="F37" s="898">
        <f>SUM(F29:F36)</f>
        <v>5518417</v>
      </c>
      <c r="G37" s="177"/>
      <c r="H37" s="34"/>
    </row>
    <row r="38" spans="1:8" ht="16.899999999999999" customHeight="1">
      <c r="A38" s="41"/>
      <c r="B38" s="135"/>
      <c r="C38" s="888"/>
      <c r="D38" s="888"/>
      <c r="E38" s="34"/>
      <c r="F38" s="34"/>
      <c r="G38" s="42"/>
      <c r="H38" s="34"/>
    </row>
    <row r="39" spans="1:8" ht="16.899999999999999" customHeight="1">
      <c r="A39" s="41"/>
      <c r="B39" s="135"/>
      <c r="C39" s="888"/>
      <c r="D39" s="888"/>
      <c r="E39" s="34"/>
      <c r="F39" s="34"/>
      <c r="G39" s="42"/>
      <c r="H39" s="34"/>
    </row>
    <row r="40" spans="1:8" ht="16.899999999999999" customHeight="1">
      <c r="A40" s="41"/>
      <c r="B40" s="135"/>
      <c r="C40" s="888"/>
      <c r="D40" s="888"/>
      <c r="E40" s="34"/>
      <c r="F40" s="34"/>
      <c r="G40" s="42"/>
      <c r="H40" s="34"/>
    </row>
    <row r="41" spans="1:8" ht="16.899999999999999" customHeight="1">
      <c r="A41" s="41"/>
      <c r="B41" s="135"/>
      <c r="C41" s="888"/>
      <c r="D41" s="888"/>
      <c r="E41" s="34"/>
      <c r="F41" s="34"/>
      <c r="G41" s="42"/>
      <c r="H41" s="34"/>
    </row>
    <row r="42" spans="1:8" ht="16.899999999999999" customHeight="1">
      <c r="A42" s="41"/>
      <c r="B42" s="135"/>
      <c r="C42" s="888"/>
      <c r="D42" s="888"/>
      <c r="E42" s="34"/>
      <c r="F42" s="34"/>
      <c r="G42" s="42"/>
      <c r="H42" s="34"/>
    </row>
    <row r="43" spans="1:8" ht="16.899999999999999" customHeight="1">
      <c r="A43" s="41"/>
      <c r="B43" s="135"/>
      <c r="C43" s="888"/>
      <c r="D43" s="888"/>
      <c r="E43" s="34"/>
      <c r="F43" s="34"/>
      <c r="G43" s="42"/>
      <c r="H43" s="34"/>
    </row>
    <row r="44" spans="1:8" ht="16.899999999999999" customHeight="1">
      <c r="A44" s="41"/>
      <c r="B44" s="135"/>
      <c r="C44" s="888"/>
      <c r="D44" s="888"/>
      <c r="E44" s="34"/>
      <c r="F44" s="34"/>
      <c r="G44" s="42"/>
      <c r="H44" s="34"/>
    </row>
    <row r="45" spans="1:8" ht="16.899999999999999" customHeight="1">
      <c r="A45" s="41"/>
      <c r="B45" s="135"/>
      <c r="C45" s="888"/>
      <c r="D45" s="888"/>
      <c r="E45" s="34"/>
      <c r="F45" s="34"/>
      <c r="G45" s="42"/>
      <c r="H45" s="34"/>
    </row>
    <row r="46" spans="1:8" ht="16.899999999999999" customHeight="1">
      <c r="A46" s="41"/>
      <c r="B46" s="135"/>
      <c r="C46" s="888"/>
      <c r="D46" s="888"/>
      <c r="E46" s="34"/>
      <c r="F46" s="34"/>
      <c r="G46" s="42"/>
      <c r="H46" s="34"/>
    </row>
    <row r="47" spans="1:8" ht="16.899999999999999" customHeight="1">
      <c r="A47" s="41"/>
      <c r="B47" s="135"/>
      <c r="C47" s="888"/>
      <c r="D47" s="888"/>
      <c r="E47" s="34"/>
      <c r="F47" s="34"/>
      <c r="G47" s="42"/>
      <c r="H47" s="34"/>
    </row>
    <row r="48" spans="1:8" ht="16.899999999999999" customHeight="1">
      <c r="A48" s="41"/>
      <c r="B48" s="135"/>
      <c r="C48" s="888"/>
      <c r="D48" s="888"/>
      <c r="E48" s="34"/>
      <c r="F48" s="34"/>
      <c r="G48" s="42"/>
      <c r="H48" s="34"/>
    </row>
    <row r="49" spans="1:8" ht="16.899999999999999" customHeight="1">
      <c r="A49" s="41"/>
      <c r="B49" s="135"/>
      <c r="C49" s="888"/>
      <c r="D49" s="888"/>
      <c r="E49" s="34"/>
      <c r="F49" s="34"/>
      <c r="G49" s="42"/>
      <c r="H49" s="34"/>
    </row>
    <row r="50" spans="1:8" ht="16.899999999999999" customHeight="1">
      <c r="A50" s="41"/>
      <c r="B50" s="135"/>
      <c r="C50" s="888"/>
      <c r="D50" s="888"/>
      <c r="E50" s="34"/>
      <c r="F50" s="34"/>
      <c r="G50" s="42"/>
      <c r="H50" s="34"/>
    </row>
    <row r="51" spans="1:8" ht="16.899999999999999" customHeight="1">
      <c r="A51" s="41"/>
      <c r="B51" s="135"/>
      <c r="C51" s="888"/>
      <c r="D51" s="888"/>
      <c r="E51" s="34"/>
      <c r="F51" s="34"/>
      <c r="G51" s="42"/>
      <c r="H51" s="34"/>
    </row>
    <row r="52" spans="1:8" ht="16.899999999999999" customHeight="1">
      <c r="A52" s="41"/>
      <c r="B52" s="135"/>
      <c r="C52" s="888"/>
      <c r="D52" s="888"/>
      <c r="E52" s="34"/>
      <c r="F52" s="34"/>
      <c r="G52" s="42"/>
      <c r="H52" s="34"/>
    </row>
    <row r="53" spans="1:8" ht="16.899999999999999" customHeight="1">
      <c r="A53" s="41"/>
      <c r="B53" s="135"/>
      <c r="C53" s="888"/>
      <c r="D53" s="888"/>
      <c r="E53" s="34"/>
      <c r="F53" s="34"/>
      <c r="G53" s="42"/>
      <c r="H53" s="34"/>
    </row>
    <row r="54" spans="1:8" ht="16.899999999999999" customHeight="1">
      <c r="A54" s="41"/>
      <c r="B54" s="135"/>
      <c r="C54" s="888"/>
      <c r="D54" s="888"/>
      <c r="E54" s="34"/>
      <c r="F54" s="34"/>
      <c r="G54" s="42"/>
      <c r="H54" s="34"/>
    </row>
    <row r="55" spans="1:8" ht="16.899999999999999" customHeight="1">
      <c r="A55" s="41"/>
      <c r="B55" s="135"/>
      <c r="C55" s="888"/>
      <c r="D55" s="888"/>
      <c r="E55" s="34"/>
      <c r="F55" s="34"/>
      <c r="G55" s="42"/>
      <c r="H55" s="34"/>
    </row>
    <row r="56" spans="1:8" ht="16.899999999999999" customHeight="1">
      <c r="A56" s="41"/>
      <c r="B56" s="135"/>
      <c r="C56" s="888"/>
      <c r="D56" s="888"/>
      <c r="E56" s="34"/>
      <c r="F56" s="34"/>
      <c r="G56" s="42"/>
      <c r="H56" s="34"/>
    </row>
    <row r="57" spans="1:8" ht="16.899999999999999" customHeight="1">
      <c r="A57" s="41"/>
      <c r="B57" s="135"/>
      <c r="C57" s="888"/>
      <c r="D57" s="888"/>
      <c r="E57" s="34"/>
      <c r="F57" s="34"/>
      <c r="G57" s="42"/>
      <c r="H57" s="34"/>
    </row>
    <row r="58" spans="1:8" ht="16.899999999999999" customHeight="1">
      <c r="A58" s="41"/>
      <c r="B58" s="135"/>
      <c r="C58" s="888"/>
      <c r="D58" s="888"/>
      <c r="E58" s="34"/>
      <c r="F58" s="34"/>
      <c r="G58" s="42"/>
      <c r="H58" s="34"/>
    </row>
    <row r="59" spans="1:8" ht="16.899999999999999" customHeight="1">
      <c r="A59" s="41"/>
      <c r="B59" s="135"/>
      <c r="C59" s="888"/>
      <c r="D59" s="888"/>
      <c r="E59" s="34"/>
      <c r="F59" s="34"/>
      <c r="G59" s="42"/>
      <c r="H59" s="34"/>
    </row>
    <row r="60" spans="1:8" ht="16.899999999999999" customHeight="1">
      <c r="A60" s="41"/>
      <c r="B60" s="135"/>
      <c r="C60" s="888"/>
      <c r="D60" s="888"/>
      <c r="E60" s="34"/>
      <c r="F60" s="34"/>
      <c r="G60" s="42"/>
      <c r="H60" s="34"/>
    </row>
    <row r="61" spans="1:8" ht="16.899999999999999" customHeight="1">
      <c r="A61" s="41"/>
      <c r="B61" s="135"/>
      <c r="C61" s="888"/>
      <c r="D61" s="888"/>
      <c r="E61" s="34"/>
      <c r="F61" s="34"/>
      <c r="G61" s="42"/>
      <c r="H61" s="34"/>
    </row>
    <row r="62" spans="1:8" ht="16.899999999999999" customHeight="1">
      <c r="A62" s="41"/>
      <c r="B62" s="135"/>
      <c r="C62" s="888"/>
      <c r="D62" s="888"/>
      <c r="E62" s="34"/>
      <c r="F62" s="34"/>
      <c r="G62" s="42"/>
      <c r="H62" s="34"/>
    </row>
    <row r="63" spans="1:8" ht="16.899999999999999" customHeight="1">
      <c r="A63" s="41"/>
      <c r="B63" s="135"/>
      <c r="C63" s="888"/>
      <c r="D63" s="888"/>
      <c r="E63" s="34"/>
      <c r="F63" s="34"/>
      <c r="G63" s="42"/>
      <c r="H63" s="34"/>
    </row>
    <row r="64" spans="1:8" ht="16.899999999999999" customHeight="1">
      <c r="A64" s="41"/>
      <c r="B64" s="135"/>
      <c r="C64" s="888"/>
      <c r="D64" s="888"/>
      <c r="E64" s="34"/>
      <c r="F64" s="34"/>
      <c r="G64" s="42"/>
      <c r="H64" s="34"/>
    </row>
    <row r="65" spans="1:8" ht="16.899999999999999" customHeight="1" thickBot="1">
      <c r="A65" s="127"/>
      <c r="B65" s="515"/>
      <c r="C65" s="899"/>
      <c r="D65" s="899"/>
      <c r="E65" s="70"/>
      <c r="F65" s="70"/>
      <c r="G65" s="111"/>
      <c r="H65" s="34"/>
    </row>
    <row r="66" spans="1:8" ht="16.899999999999999" customHeight="1">
      <c r="A66" s="34" t="s">
        <v>436</v>
      </c>
      <c r="B66" s="34"/>
      <c r="C66" s="34"/>
      <c r="D66" s="34"/>
      <c r="E66" s="34"/>
      <c r="F66" s="34"/>
      <c r="G66" s="34"/>
      <c r="H66" s="34"/>
    </row>
    <row r="67" spans="1:8" ht="16.899999999999999" customHeight="1">
      <c r="A67" s="101">
        <v>86</v>
      </c>
      <c r="B67" s="74"/>
      <c r="C67" s="74"/>
      <c r="D67" s="74"/>
      <c r="E67" s="74"/>
      <c r="F67" s="74"/>
      <c r="G67" s="74"/>
      <c r="H67" s="34"/>
    </row>
    <row r="68" spans="1:8">
      <c r="A68" s="34"/>
    </row>
    <row r="69" spans="1:8">
      <c r="A69" s="34"/>
    </row>
    <row r="70" spans="1:8">
      <c r="A70" s="34"/>
    </row>
    <row r="71" spans="1:8">
      <c r="A71" s="34"/>
    </row>
    <row r="72" spans="1:8">
      <c r="A72" s="34"/>
    </row>
    <row r="73" spans="1:8">
      <c r="A73" s="34"/>
    </row>
    <row r="74" spans="1:8">
      <c r="A74" s="34"/>
    </row>
    <row r="75" spans="1:8">
      <c r="A75" s="34"/>
    </row>
    <row r="76" spans="1:8">
      <c r="A76" s="34"/>
    </row>
    <row r="77" spans="1:8">
      <c r="A77" s="34"/>
    </row>
    <row r="78" spans="1:8">
      <c r="A78" s="34"/>
    </row>
    <row r="79" spans="1:8">
      <c r="A79" s="34"/>
    </row>
    <row r="80" spans="1:8">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sheetData>
  <printOptions horizontalCentered="1"/>
  <pageMargins left="0.5" right="0.5" top="0.5" bottom="0.5" header="0.5" footer="0.5"/>
  <pageSetup scale="6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3"/>
  <sheetViews>
    <sheetView showGridLines="0" defaultGridColor="0" colorId="22" zoomScale="75" zoomScaleNormal="75" workbookViewId="0">
      <selection activeCell="E22" sqref="E22"/>
    </sheetView>
  </sheetViews>
  <sheetFormatPr defaultColWidth="9.77734375" defaultRowHeight="15"/>
  <cols>
    <col min="1" max="1" width="6.77734375" customWidth="1"/>
    <col min="2" max="2" width="4.77734375" customWidth="1"/>
    <col min="3" max="3" width="71.77734375" customWidth="1"/>
    <col min="5" max="5" width="16.77734375" customWidth="1"/>
  </cols>
  <sheetData>
    <row r="1" spans="1:6" ht="16.899999999999999" customHeight="1" thickBot="1">
      <c r="A1" s="7" t="str">
        <f>'Data Sheet'!A48</f>
        <v>Annual Report of Frontier Telephone of Rochester, Inc.                                                     For the period ending December 31, 2015</v>
      </c>
      <c r="B1" s="7"/>
      <c r="C1" s="7"/>
      <c r="D1" s="7"/>
      <c r="E1" s="7"/>
      <c r="F1" s="7"/>
    </row>
    <row r="2" spans="1:6" ht="16.899999999999999" customHeight="1">
      <c r="A2" s="451"/>
      <c r="B2" s="452"/>
      <c r="C2" s="452"/>
      <c r="D2" s="452"/>
      <c r="E2" s="79"/>
      <c r="F2" s="7"/>
    </row>
    <row r="3" spans="1:6" ht="16.899999999999999" customHeight="1">
      <c r="A3" s="84"/>
      <c r="B3" s="7"/>
      <c r="C3" s="7"/>
      <c r="D3" s="7"/>
      <c r="E3" s="455"/>
      <c r="F3" s="7"/>
    </row>
    <row r="4" spans="1:6" ht="16.899999999999999" customHeight="1">
      <c r="A4" s="900" t="s">
        <v>2619</v>
      </c>
      <c r="B4" s="81"/>
      <c r="C4" s="893"/>
      <c r="D4" s="893"/>
      <c r="E4" s="83"/>
      <c r="F4" s="7"/>
    </row>
    <row r="5" spans="1:6" ht="16.899999999999999" customHeight="1">
      <c r="A5" s="84"/>
      <c r="B5" s="7"/>
      <c r="C5" s="7"/>
      <c r="D5" s="7"/>
      <c r="E5" s="455"/>
      <c r="F5" s="7"/>
    </row>
    <row r="6" spans="1:6" ht="45">
      <c r="A6" s="901" t="s">
        <v>336</v>
      </c>
      <c r="B6" s="7"/>
      <c r="C6" s="987" t="s">
        <v>2620</v>
      </c>
      <c r="D6" s="14"/>
      <c r="E6" s="455"/>
      <c r="F6" s="7"/>
    </row>
    <row r="7" spans="1:6" ht="16.899999999999999" customHeight="1">
      <c r="A7" s="84"/>
      <c r="B7" s="7"/>
      <c r="C7" s="7"/>
      <c r="D7" s="7"/>
      <c r="E7" s="455"/>
      <c r="F7" s="7"/>
    </row>
    <row r="8" spans="1:6" ht="16.899999999999999" customHeight="1">
      <c r="A8" s="487" t="s">
        <v>350</v>
      </c>
      <c r="B8" s="7"/>
      <c r="C8" s="7" t="s">
        <v>2621</v>
      </c>
      <c r="D8" s="7"/>
      <c r="E8" s="455"/>
      <c r="F8" s="7"/>
    </row>
    <row r="9" spans="1:6" ht="16.899999999999999" customHeight="1">
      <c r="A9" s="487" t="s">
        <v>383</v>
      </c>
      <c r="B9" s="7"/>
      <c r="C9" s="7" t="s">
        <v>2622</v>
      </c>
      <c r="D9" s="7"/>
      <c r="E9" s="455"/>
      <c r="F9" s="7"/>
    </row>
    <row r="10" spans="1:6" ht="16.899999999999999" customHeight="1">
      <c r="A10" s="84"/>
      <c r="B10" s="7"/>
      <c r="C10" s="7"/>
      <c r="D10" s="7"/>
      <c r="E10" s="483"/>
      <c r="F10" s="7"/>
    </row>
    <row r="11" spans="1:6" ht="16.899999999999999" customHeight="1">
      <c r="A11" s="782" t="s">
        <v>489</v>
      </c>
      <c r="B11" s="457"/>
      <c r="C11" s="457"/>
      <c r="D11" s="457"/>
      <c r="E11" s="528" t="s">
        <v>500</v>
      </c>
      <c r="F11" s="7"/>
    </row>
    <row r="12" spans="1:6" ht="16.899999999999999" customHeight="1">
      <c r="A12" s="487" t="s">
        <v>501</v>
      </c>
      <c r="B12" s="485"/>
      <c r="C12" s="76" t="s">
        <v>439</v>
      </c>
      <c r="D12" s="7"/>
      <c r="E12" s="530" t="s">
        <v>2595</v>
      </c>
      <c r="F12" s="7"/>
    </row>
    <row r="13" spans="1:6" ht="16.899999999999999" customHeight="1">
      <c r="A13" s="481"/>
      <c r="B13" s="489"/>
      <c r="C13" s="490" t="s">
        <v>226</v>
      </c>
      <c r="D13" s="482"/>
      <c r="E13" s="902" t="s">
        <v>2623</v>
      </c>
      <c r="F13" s="7"/>
    </row>
    <row r="14" spans="1:6" ht="16.899999999999999" customHeight="1">
      <c r="A14" s="84"/>
      <c r="B14" s="485"/>
      <c r="C14" s="903" t="s">
        <v>2624</v>
      </c>
      <c r="D14" s="12"/>
      <c r="E14" s="904"/>
      <c r="F14" s="7"/>
    </row>
    <row r="15" spans="1:6" ht="16.899999999999999" customHeight="1">
      <c r="A15" s="487" t="s">
        <v>231</v>
      </c>
      <c r="B15" s="485"/>
      <c r="C15" s="7" t="s">
        <v>2625</v>
      </c>
      <c r="D15" s="7"/>
      <c r="E15" s="568"/>
      <c r="F15" s="7"/>
    </row>
    <row r="16" spans="1:6" ht="16.899999999999999" customHeight="1">
      <c r="A16" s="84"/>
      <c r="B16" s="485"/>
      <c r="C16" s="7" t="s">
        <v>2626</v>
      </c>
      <c r="D16" s="7"/>
      <c r="E16" s="191"/>
      <c r="F16" s="7"/>
    </row>
    <row r="17" spans="1:6" ht="16.899999999999999" customHeight="1">
      <c r="A17" s="487" t="s">
        <v>463</v>
      </c>
      <c r="B17" s="485"/>
      <c r="C17" s="7" t="s">
        <v>2627</v>
      </c>
      <c r="D17" s="7"/>
      <c r="E17" s="191"/>
      <c r="F17" s="7"/>
    </row>
    <row r="18" spans="1:6" ht="16.899999999999999" customHeight="1">
      <c r="A18" s="487" t="s">
        <v>471</v>
      </c>
      <c r="B18" s="485"/>
      <c r="C18" s="7" t="s">
        <v>2628</v>
      </c>
      <c r="D18" s="7"/>
      <c r="E18" s="191"/>
      <c r="F18" s="7"/>
    </row>
    <row r="19" spans="1:6" ht="16.899999999999999" customHeight="1">
      <c r="A19" s="487" t="s">
        <v>530</v>
      </c>
      <c r="B19" s="485"/>
      <c r="C19" s="7" t="s">
        <v>2629</v>
      </c>
      <c r="D19" s="7"/>
      <c r="E19" s="191"/>
      <c r="F19" s="7"/>
    </row>
    <row r="20" spans="1:6" ht="16.899999999999999" customHeight="1">
      <c r="A20" s="487" t="s">
        <v>532</v>
      </c>
      <c r="B20" s="485"/>
      <c r="C20" s="7" t="s">
        <v>2630</v>
      </c>
      <c r="D20" s="7"/>
      <c r="E20" s="191"/>
      <c r="F20" s="7"/>
    </row>
    <row r="21" spans="1:6" ht="16.899999999999999" customHeight="1">
      <c r="A21" s="487" t="s">
        <v>242</v>
      </c>
      <c r="B21" s="485"/>
      <c r="C21" s="7" t="s">
        <v>2631</v>
      </c>
      <c r="D21" s="7"/>
      <c r="E21" s="191"/>
      <c r="F21" s="7"/>
    </row>
    <row r="22" spans="1:6" ht="16.899999999999999" customHeight="1">
      <c r="A22" s="487" t="s">
        <v>245</v>
      </c>
      <c r="B22" s="485"/>
      <c r="C22" s="7" t="s">
        <v>2632</v>
      </c>
      <c r="D22" s="7"/>
      <c r="E22" s="191"/>
      <c r="F22" s="7"/>
    </row>
    <row r="23" spans="1:6" ht="16.899999999999999" customHeight="1">
      <c r="A23" s="487" t="s">
        <v>248</v>
      </c>
      <c r="B23" s="485"/>
      <c r="C23" s="7" t="s">
        <v>2633</v>
      </c>
      <c r="D23" s="7"/>
      <c r="E23" s="191"/>
      <c r="F23" s="7"/>
    </row>
    <row r="24" spans="1:6" ht="16.899999999999999" customHeight="1" thickBot="1">
      <c r="A24" s="487" t="s">
        <v>252</v>
      </c>
      <c r="B24" s="485"/>
      <c r="C24" s="7" t="s">
        <v>2634</v>
      </c>
      <c r="D24" s="7"/>
      <c r="E24" s="905">
        <f>SUM(E15:E21)-E22-E23</f>
        <v>0</v>
      </c>
      <c r="F24" s="7"/>
    </row>
    <row r="25" spans="1:6" ht="16.899999999999999" customHeight="1">
      <c r="A25" s="451"/>
      <c r="B25" s="452"/>
      <c r="C25" s="452"/>
      <c r="D25" s="452"/>
      <c r="E25" s="79"/>
      <c r="F25" s="7"/>
    </row>
    <row r="26" spans="1:6" ht="16.899999999999999" customHeight="1">
      <c r="A26" s="84"/>
      <c r="B26" s="7"/>
      <c r="C26" s="7" t="s">
        <v>2635</v>
      </c>
      <c r="D26" s="7"/>
      <c r="E26" s="455"/>
      <c r="F26" s="7"/>
    </row>
    <row r="27" spans="1:6" ht="16.899999999999999" customHeight="1">
      <c r="A27" s="84"/>
      <c r="B27" s="7"/>
      <c r="C27" s="7"/>
      <c r="D27" s="7"/>
      <c r="E27" s="455"/>
      <c r="F27" s="7"/>
    </row>
    <row r="28" spans="1:6" ht="16.899999999999999" customHeight="1">
      <c r="A28" s="84"/>
      <c r="B28" s="7"/>
      <c r="C28" s="7" t="s">
        <v>2636</v>
      </c>
      <c r="D28" s="7"/>
      <c r="E28" s="455"/>
      <c r="F28" s="7"/>
    </row>
    <row r="29" spans="1:6" ht="16.899999999999999" customHeight="1">
      <c r="A29" s="172"/>
      <c r="B29" s="30"/>
      <c r="C29" s="30"/>
      <c r="D29" s="30"/>
      <c r="E29" s="114"/>
      <c r="F29" s="7"/>
    </row>
    <row r="30" spans="1:6" ht="16.899999999999999" customHeight="1">
      <c r="A30" s="172"/>
      <c r="B30" s="30"/>
      <c r="C30" s="30"/>
      <c r="D30" s="30"/>
      <c r="E30" s="114"/>
      <c r="F30" s="7"/>
    </row>
    <row r="31" spans="1:6" ht="16.899999999999999" customHeight="1">
      <c r="A31" s="172"/>
      <c r="B31" s="30"/>
      <c r="C31" s="30"/>
      <c r="D31" s="30"/>
      <c r="E31" s="114"/>
      <c r="F31" s="7"/>
    </row>
    <row r="32" spans="1:6" ht="16.899999999999999" customHeight="1">
      <c r="A32" s="172"/>
      <c r="B32" s="30"/>
      <c r="C32" s="30"/>
      <c r="D32" s="30"/>
      <c r="E32" s="114"/>
      <c r="F32" s="7"/>
    </row>
    <row r="33" spans="1:6" ht="16.899999999999999" customHeight="1">
      <c r="A33" s="172"/>
      <c r="B33" s="30"/>
      <c r="C33" s="30"/>
      <c r="D33" s="30"/>
      <c r="E33" s="114"/>
      <c r="F33" s="7"/>
    </row>
    <row r="34" spans="1:6" ht="16.899999999999999" customHeight="1">
      <c r="A34" s="172"/>
      <c r="B34" s="30"/>
      <c r="C34" s="30"/>
      <c r="D34" s="30"/>
      <c r="E34" s="114"/>
      <c r="F34" s="7"/>
    </row>
    <row r="35" spans="1:6" ht="16.899999999999999" customHeight="1">
      <c r="A35" s="172"/>
      <c r="B35" s="30"/>
      <c r="C35" s="30"/>
      <c r="D35" s="30"/>
      <c r="E35" s="114"/>
      <c r="F35" s="7"/>
    </row>
    <row r="36" spans="1:6" ht="16.899999999999999" customHeight="1">
      <c r="A36" s="172"/>
      <c r="B36" s="30"/>
      <c r="C36" s="30"/>
      <c r="D36" s="30"/>
      <c r="E36" s="114"/>
      <c r="F36" s="7"/>
    </row>
    <row r="37" spans="1:6" ht="16.899999999999999" customHeight="1">
      <c r="A37" s="172"/>
      <c r="B37" s="30"/>
      <c r="C37" s="30"/>
      <c r="D37" s="30"/>
      <c r="E37" s="114"/>
      <c r="F37" s="7"/>
    </row>
    <row r="38" spans="1:6" ht="16.899999999999999" customHeight="1">
      <c r="A38" s="172"/>
      <c r="B38" s="30"/>
      <c r="C38" s="30"/>
      <c r="D38" s="30"/>
      <c r="E38" s="114"/>
      <c r="F38" s="7"/>
    </row>
    <row r="39" spans="1:6" ht="16.899999999999999" customHeight="1">
      <c r="A39" s="172"/>
      <c r="B39" s="30"/>
      <c r="C39" s="30"/>
      <c r="D39" s="30"/>
      <c r="E39" s="114"/>
      <c r="F39" s="7"/>
    </row>
    <row r="40" spans="1:6" ht="16.899999999999999" customHeight="1">
      <c r="A40" s="172"/>
      <c r="B40" s="30"/>
      <c r="C40" s="30"/>
      <c r="D40" s="30"/>
      <c r="E40" s="114"/>
      <c r="F40" s="7"/>
    </row>
    <row r="41" spans="1:6" ht="16.899999999999999" customHeight="1">
      <c r="A41" s="172"/>
      <c r="B41" s="30"/>
      <c r="C41" s="30"/>
      <c r="D41" s="30"/>
      <c r="E41" s="114"/>
      <c r="F41" s="7"/>
    </row>
    <row r="42" spans="1:6" ht="16.899999999999999" customHeight="1">
      <c r="A42" s="172"/>
      <c r="B42" s="30"/>
      <c r="C42" s="30"/>
      <c r="D42" s="30"/>
      <c r="E42" s="114"/>
      <c r="F42" s="7"/>
    </row>
    <row r="43" spans="1:6" ht="16.899999999999999" customHeight="1">
      <c r="A43" s="172"/>
      <c r="B43" s="30"/>
      <c r="C43" s="30"/>
      <c r="D43" s="30"/>
      <c r="E43" s="114"/>
      <c r="F43" s="7"/>
    </row>
    <row r="44" spans="1:6" ht="16.899999999999999" customHeight="1">
      <c r="A44" s="172"/>
      <c r="B44" s="30"/>
      <c r="C44" s="30"/>
      <c r="D44" s="30"/>
      <c r="E44" s="114"/>
      <c r="F44" s="7"/>
    </row>
    <row r="45" spans="1:6" ht="16.899999999999999" customHeight="1">
      <c r="A45" s="172"/>
      <c r="B45" s="30"/>
      <c r="C45" s="30"/>
      <c r="D45" s="30"/>
      <c r="E45" s="114"/>
      <c r="F45" s="7"/>
    </row>
    <row r="46" spans="1:6" ht="16.899999999999999" customHeight="1">
      <c r="A46" s="172"/>
      <c r="B46" s="30"/>
      <c r="C46" s="30"/>
      <c r="D46" s="30"/>
      <c r="E46" s="114"/>
      <c r="F46" s="7"/>
    </row>
    <row r="47" spans="1:6" ht="16.899999999999999" customHeight="1">
      <c r="A47" s="172"/>
      <c r="B47" s="30"/>
      <c r="C47" s="30"/>
      <c r="D47" s="30"/>
      <c r="E47" s="114"/>
      <c r="F47" s="7"/>
    </row>
    <row r="48" spans="1:6" ht="16.899999999999999" customHeight="1">
      <c r="A48" s="172"/>
      <c r="B48" s="30"/>
      <c r="C48" s="30"/>
      <c r="D48" s="30"/>
      <c r="E48" s="114"/>
      <c r="F48" s="7"/>
    </row>
    <row r="49" spans="1:6" ht="16.899999999999999" customHeight="1">
      <c r="A49" s="172"/>
      <c r="B49" s="30"/>
      <c r="C49" s="30"/>
      <c r="D49" s="30"/>
      <c r="E49" s="114"/>
      <c r="F49" s="7"/>
    </row>
    <row r="50" spans="1:6" ht="16.899999999999999" customHeight="1">
      <c r="A50" s="172"/>
      <c r="B50" s="30"/>
      <c r="C50" s="30"/>
      <c r="D50" s="30"/>
      <c r="E50" s="114"/>
      <c r="F50" s="7"/>
    </row>
    <row r="51" spans="1:6" ht="16.899999999999999" customHeight="1">
      <c r="A51" s="172"/>
      <c r="B51" s="30"/>
      <c r="C51" s="30"/>
      <c r="D51" s="30"/>
      <c r="E51" s="114"/>
      <c r="F51" s="7"/>
    </row>
    <row r="52" spans="1:6" ht="16.899999999999999" customHeight="1">
      <c r="A52" s="172"/>
      <c r="B52" s="30"/>
      <c r="C52" s="30"/>
      <c r="D52" s="30"/>
      <c r="E52" s="114"/>
      <c r="F52" s="7"/>
    </row>
    <row r="53" spans="1:6" ht="16.899999999999999" customHeight="1">
      <c r="A53" s="172"/>
      <c r="B53" s="30"/>
      <c r="C53" s="30"/>
      <c r="D53" s="30"/>
      <c r="E53" s="114"/>
      <c r="F53" s="7"/>
    </row>
    <row r="54" spans="1:6" ht="16.899999999999999" customHeight="1">
      <c r="A54" s="172"/>
      <c r="B54" s="30"/>
      <c r="C54" s="30"/>
      <c r="D54" s="30"/>
      <c r="E54" s="114"/>
      <c r="F54" s="7"/>
    </row>
    <row r="55" spans="1:6" ht="16.899999999999999" customHeight="1">
      <c r="A55" s="172"/>
      <c r="B55" s="30"/>
      <c r="C55" s="30"/>
      <c r="D55" s="30"/>
      <c r="E55" s="114"/>
      <c r="F55" s="7"/>
    </row>
    <row r="56" spans="1:6" ht="16.899999999999999" customHeight="1">
      <c r="A56" s="172"/>
      <c r="B56" s="30"/>
      <c r="C56" s="30"/>
      <c r="D56" s="30"/>
      <c r="E56" s="114"/>
      <c r="F56" s="7"/>
    </row>
    <row r="57" spans="1:6" ht="16.899999999999999" customHeight="1">
      <c r="A57" s="172"/>
      <c r="B57" s="30"/>
      <c r="C57" s="30"/>
      <c r="D57" s="30"/>
      <c r="E57" s="114"/>
      <c r="F57" s="7"/>
    </row>
    <row r="58" spans="1:6" ht="16.899999999999999" customHeight="1" thickBot="1">
      <c r="A58" s="174"/>
      <c r="B58" s="116"/>
      <c r="C58" s="116"/>
      <c r="D58" s="116"/>
      <c r="E58" s="118"/>
      <c r="F58" s="7"/>
    </row>
    <row r="59" spans="1:6" ht="16.899999999999999" customHeight="1">
      <c r="A59" s="7" t="s">
        <v>2593</v>
      </c>
      <c r="B59" s="7"/>
      <c r="C59" s="7"/>
      <c r="D59" s="7"/>
      <c r="E59" s="7"/>
      <c r="F59" s="7"/>
    </row>
    <row r="60" spans="1:6" ht="16.899999999999999" customHeight="1">
      <c r="A60" s="81">
        <v>87</v>
      </c>
      <c r="B60" s="81"/>
      <c r="C60" s="81"/>
      <c r="D60" s="81"/>
      <c r="E60" s="81"/>
      <c r="F60" s="7"/>
    </row>
    <row r="61" spans="1:6">
      <c r="A61" s="7"/>
    </row>
    <row r="62" spans="1:6">
      <c r="A62" s="7"/>
    </row>
    <row r="63" spans="1:6">
      <c r="A63" s="7"/>
    </row>
    <row r="64" spans="1:6">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sheetData>
  <pageMargins left="0.5" right="0.5" top="0.5" bottom="0.5" header="0.5" footer="0.5"/>
  <pageSetup scale="71"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5"/>
  <sheetViews>
    <sheetView showGridLines="0" defaultGridColor="0" topLeftCell="A7" colorId="22" zoomScale="75" zoomScaleNormal="75" workbookViewId="0">
      <selection activeCell="E31" sqref="E31"/>
    </sheetView>
  </sheetViews>
  <sheetFormatPr defaultColWidth="9.77734375" defaultRowHeight="15"/>
  <cols>
    <col min="1" max="1" width="4.77734375" customWidth="1"/>
    <col min="2" max="2" width="1.77734375" customWidth="1"/>
    <col min="3" max="3" width="77.77734375" customWidth="1"/>
    <col min="4" max="4" width="4.77734375" customWidth="1"/>
    <col min="5" max="5" width="32.6640625" customWidth="1"/>
  </cols>
  <sheetData>
    <row r="1" spans="1:6" ht="16.899999999999999" customHeight="1" thickBot="1">
      <c r="A1" s="33" t="str">
        <f>'Data Sheet'!A48</f>
        <v>Annual Report of Frontier Telephone of Rochester, Inc.                                                     For the period ending December 31, 2015</v>
      </c>
      <c r="B1" s="34"/>
      <c r="C1" s="34"/>
      <c r="D1" s="34"/>
      <c r="E1" s="34"/>
      <c r="F1" s="34"/>
    </row>
    <row r="2" spans="1:6" ht="16.899999999999999" customHeight="1">
      <c r="A2" s="35"/>
      <c r="B2" s="36"/>
      <c r="C2" s="36"/>
      <c r="D2" s="36"/>
      <c r="E2" s="37"/>
      <c r="F2" s="34"/>
    </row>
    <row r="3" spans="1:6" ht="16.899999999999999" customHeight="1">
      <c r="A3" s="891" t="s">
        <v>2637</v>
      </c>
      <c r="B3" s="101"/>
      <c r="C3" s="101"/>
      <c r="D3" s="101"/>
      <c r="E3" s="102"/>
      <c r="F3" s="34"/>
    </row>
    <row r="4" spans="1:6" ht="16.899999999999999" customHeight="1">
      <c r="A4" s="41"/>
      <c r="B4" s="34"/>
      <c r="C4" s="34"/>
      <c r="D4" s="34"/>
      <c r="E4" s="42"/>
      <c r="F4" s="34"/>
    </row>
    <row r="5" spans="1:6" ht="16.899999999999999" customHeight="1">
      <c r="A5" s="65" t="s">
        <v>336</v>
      </c>
      <c r="B5" s="34"/>
      <c r="C5" s="34" t="s">
        <v>2638</v>
      </c>
      <c r="D5" s="34"/>
      <c r="E5" s="42"/>
      <c r="F5" s="34"/>
    </row>
    <row r="6" spans="1:6" ht="16.899999999999999" customHeight="1">
      <c r="A6" s="41"/>
      <c r="B6" s="34"/>
      <c r="C6" s="34" t="s">
        <v>2639</v>
      </c>
      <c r="D6" s="34"/>
      <c r="E6" s="42"/>
      <c r="F6" s="34"/>
    </row>
    <row r="7" spans="1:6" ht="16.899999999999999" customHeight="1">
      <c r="A7" s="41"/>
      <c r="B7" s="34"/>
      <c r="C7" s="34" t="s">
        <v>2640</v>
      </c>
      <c r="D7" s="34"/>
      <c r="E7" s="42"/>
      <c r="F7" s="34"/>
    </row>
    <row r="8" spans="1:6" ht="16.899999999999999" customHeight="1">
      <c r="A8" s="41"/>
      <c r="B8" s="34"/>
      <c r="C8" s="34" t="s">
        <v>2641</v>
      </c>
      <c r="D8" s="34"/>
      <c r="E8" s="42"/>
      <c r="F8" s="34"/>
    </row>
    <row r="9" spans="1:6" ht="16.899999999999999" customHeight="1">
      <c r="A9" s="65" t="s">
        <v>350</v>
      </c>
      <c r="B9" s="34"/>
      <c r="C9" s="34" t="s">
        <v>2642</v>
      </c>
      <c r="D9" s="34"/>
      <c r="E9" s="42"/>
      <c r="F9" s="34"/>
    </row>
    <row r="10" spans="1:6" ht="16.899999999999999" customHeight="1">
      <c r="A10" s="41"/>
      <c r="B10" s="34"/>
      <c r="C10" s="34" t="s">
        <v>2643</v>
      </c>
      <c r="D10" s="34"/>
      <c r="E10" s="42"/>
      <c r="F10" s="34"/>
    </row>
    <row r="11" spans="1:6" ht="16.899999999999999" customHeight="1">
      <c r="A11" s="41"/>
      <c r="B11" s="34"/>
      <c r="C11" s="34" t="s">
        <v>2644</v>
      </c>
      <c r="D11" s="34"/>
      <c r="E11" s="42"/>
      <c r="F11" s="34"/>
    </row>
    <row r="12" spans="1:6" ht="16.899999999999999" customHeight="1">
      <c r="A12" s="65" t="s">
        <v>383</v>
      </c>
      <c r="B12" s="34"/>
      <c r="C12" s="34" t="s">
        <v>2645</v>
      </c>
      <c r="D12" s="34"/>
      <c r="E12" s="42"/>
      <c r="F12" s="34"/>
    </row>
    <row r="13" spans="1:6" ht="16.899999999999999" customHeight="1">
      <c r="A13" s="65" t="s">
        <v>403</v>
      </c>
      <c r="B13" s="34"/>
      <c r="C13" s="34" t="s">
        <v>2646</v>
      </c>
      <c r="D13" s="34"/>
      <c r="E13" s="42"/>
      <c r="F13" s="34"/>
    </row>
    <row r="14" spans="1:6" ht="16.899999999999999" customHeight="1">
      <c r="A14" s="41"/>
      <c r="B14" s="34"/>
      <c r="C14" s="34" t="s">
        <v>2647</v>
      </c>
      <c r="D14" s="34"/>
      <c r="E14" s="42"/>
      <c r="F14" s="34"/>
    </row>
    <row r="15" spans="1:6" ht="16.899999999999999" customHeight="1">
      <c r="A15" s="41"/>
      <c r="B15" s="34"/>
      <c r="C15" s="34" t="s">
        <v>2648</v>
      </c>
      <c r="D15" s="34"/>
      <c r="E15" s="42"/>
      <c r="F15" s="34"/>
    </row>
    <row r="16" spans="1:6" ht="16.899999999999999" customHeight="1">
      <c r="A16" s="65" t="s">
        <v>428</v>
      </c>
      <c r="B16" s="34"/>
      <c r="C16" s="34" t="s">
        <v>2649</v>
      </c>
      <c r="D16" s="34"/>
      <c r="E16" s="42"/>
      <c r="F16" s="34"/>
    </row>
    <row r="17" spans="1:6" ht="16.899999999999999" customHeight="1">
      <c r="A17" s="41"/>
      <c r="B17" s="34"/>
      <c r="C17" s="34" t="s">
        <v>2650</v>
      </c>
      <c r="D17" s="34"/>
      <c r="E17" s="42"/>
      <c r="F17" s="34"/>
    </row>
    <row r="18" spans="1:6" ht="16.899999999999999" customHeight="1">
      <c r="A18" s="41"/>
      <c r="B18" s="34"/>
      <c r="C18" s="34" t="s">
        <v>2651</v>
      </c>
      <c r="D18" s="34"/>
      <c r="E18" s="42"/>
      <c r="F18" s="34"/>
    </row>
    <row r="19" spans="1:6" ht="16.899999999999999" customHeight="1">
      <c r="A19" s="41"/>
      <c r="B19" s="176"/>
      <c r="C19" s="34" t="s">
        <v>2652</v>
      </c>
      <c r="D19" s="34"/>
      <c r="E19" s="42"/>
      <c r="F19" s="34"/>
    </row>
    <row r="20" spans="1:6" ht="16.899999999999999" customHeight="1">
      <c r="A20" s="547"/>
      <c r="B20" s="135"/>
      <c r="C20" s="139"/>
      <c r="D20" s="141"/>
      <c r="E20" s="143" t="s">
        <v>2653</v>
      </c>
      <c r="F20" s="34"/>
    </row>
    <row r="21" spans="1:6" ht="16.899999999999999" customHeight="1">
      <c r="A21" s="65" t="s">
        <v>489</v>
      </c>
      <c r="B21" s="135"/>
      <c r="C21" s="63" t="s">
        <v>439</v>
      </c>
      <c r="D21" s="136"/>
      <c r="E21" s="107" t="s">
        <v>2654</v>
      </c>
      <c r="F21" s="34"/>
    </row>
    <row r="22" spans="1:6" ht="16.899999999999999" customHeight="1">
      <c r="A22" s="48" t="s">
        <v>501</v>
      </c>
      <c r="B22" s="138"/>
      <c r="C22" s="50" t="s">
        <v>226</v>
      </c>
      <c r="D22" s="145"/>
      <c r="E22" s="250" t="s">
        <v>2655</v>
      </c>
      <c r="F22" s="34"/>
    </row>
    <row r="23" spans="1:6" ht="16.899999999999999" customHeight="1">
      <c r="A23" s="41"/>
      <c r="B23" s="135"/>
      <c r="C23" s="34" t="s">
        <v>2656</v>
      </c>
      <c r="D23" s="136"/>
      <c r="E23" s="42"/>
      <c r="F23" s="34"/>
    </row>
    <row r="24" spans="1:6" ht="16.899999999999999" customHeight="1">
      <c r="A24" s="65" t="s">
        <v>231</v>
      </c>
      <c r="B24" s="135"/>
      <c r="C24" s="34" t="s">
        <v>2657</v>
      </c>
      <c r="D24" s="136"/>
      <c r="E24" s="1278">
        <f>25594379.51+30843319</f>
        <v>56437698.510000005</v>
      </c>
      <c r="F24" s="34"/>
    </row>
    <row r="25" spans="1:6" ht="16.899999999999999" customHeight="1">
      <c r="A25" s="65" t="s">
        <v>463</v>
      </c>
      <c r="B25" s="135"/>
      <c r="C25" s="34" t="s">
        <v>2658</v>
      </c>
      <c r="D25" s="136"/>
      <c r="E25" s="1278">
        <v>10602774</v>
      </c>
      <c r="F25" s="34"/>
    </row>
    <row r="26" spans="1:6" ht="16.899999999999999" customHeight="1">
      <c r="A26" s="65" t="s">
        <v>471</v>
      </c>
      <c r="B26" s="135"/>
      <c r="C26" s="34" t="s">
        <v>2659</v>
      </c>
      <c r="D26" s="136"/>
      <c r="E26" s="1278">
        <f>+E25*-0.15</f>
        <v>-1590416.0999999999</v>
      </c>
      <c r="F26" s="34"/>
    </row>
    <row r="27" spans="1:6" ht="16.899999999999999" customHeight="1">
      <c r="A27" s="65" t="s">
        <v>530</v>
      </c>
      <c r="B27" s="135"/>
      <c r="C27" s="34" t="s">
        <v>2660</v>
      </c>
      <c r="D27" s="136"/>
      <c r="E27" s="1278" t="s">
        <v>1548</v>
      </c>
      <c r="F27" s="34" t="s">
        <v>360</v>
      </c>
    </row>
    <row r="28" spans="1:6" ht="16.899999999999999" customHeight="1">
      <c r="A28" s="41"/>
      <c r="B28" s="135"/>
      <c r="C28" s="34" t="s">
        <v>2661</v>
      </c>
      <c r="D28" s="136"/>
      <c r="E28" s="1278" t="s">
        <v>360</v>
      </c>
      <c r="F28" s="34"/>
    </row>
    <row r="29" spans="1:6" ht="16.899999999999999" customHeight="1">
      <c r="A29" s="65" t="s">
        <v>532</v>
      </c>
      <c r="B29" s="135"/>
      <c r="C29" s="34" t="s">
        <v>2662</v>
      </c>
      <c r="D29" s="136"/>
      <c r="E29" s="1278">
        <v>6892882</v>
      </c>
      <c r="F29" s="34"/>
    </row>
    <row r="30" spans="1:6" ht="16.899999999999999" customHeight="1">
      <c r="A30" s="65" t="s">
        <v>242</v>
      </c>
      <c r="B30" s="135"/>
      <c r="C30" s="34" t="s">
        <v>2663</v>
      </c>
      <c r="D30" s="136"/>
      <c r="E30" s="1278" t="s">
        <v>1548</v>
      </c>
      <c r="F30" s="34"/>
    </row>
    <row r="31" spans="1:6" ht="16.899999999999999" customHeight="1">
      <c r="A31" s="65" t="s">
        <v>245</v>
      </c>
      <c r="B31" s="135"/>
      <c r="C31" s="34" t="s">
        <v>2664</v>
      </c>
      <c r="D31" s="136"/>
      <c r="E31" s="1278">
        <v>0</v>
      </c>
      <c r="F31" s="34"/>
    </row>
    <row r="32" spans="1:6" ht="16.899999999999999" customHeight="1">
      <c r="A32" s="65" t="s">
        <v>248</v>
      </c>
      <c r="B32" s="135"/>
      <c r="C32" s="34" t="s">
        <v>2665</v>
      </c>
      <c r="D32" s="136"/>
      <c r="E32" s="1278" t="s">
        <v>1548</v>
      </c>
      <c r="F32" s="34"/>
    </row>
    <row r="33" spans="1:6" ht="16.899999999999999" customHeight="1">
      <c r="A33" s="65" t="s">
        <v>252</v>
      </c>
      <c r="B33" s="135"/>
      <c r="C33" s="34" t="s">
        <v>2666</v>
      </c>
      <c r="D33" s="136"/>
      <c r="E33" s="1278">
        <f>27263233.51+37736201</f>
        <v>64999434.510000005</v>
      </c>
      <c r="F33" s="34"/>
    </row>
    <row r="34" spans="1:6" ht="16.899999999999999" customHeight="1">
      <c r="A34" s="65" t="s">
        <v>538</v>
      </c>
      <c r="B34" s="135"/>
      <c r="C34" s="34" t="s">
        <v>2667</v>
      </c>
      <c r="D34" s="136"/>
      <c r="E34" s="1279">
        <f>+E33*0.35</f>
        <v>22749802.078499999</v>
      </c>
      <c r="F34" s="34"/>
    </row>
    <row r="35" spans="1:6" ht="16.899999999999999" customHeight="1">
      <c r="A35" s="65" t="s">
        <v>540</v>
      </c>
      <c r="B35" s="135"/>
      <c r="C35" s="34" t="s">
        <v>2668</v>
      </c>
      <c r="D35" s="136"/>
      <c r="E35" s="1280">
        <v>4.2000000000000003E-2</v>
      </c>
      <c r="F35" s="34"/>
    </row>
    <row r="36" spans="1:6" ht="16.899999999999999" customHeight="1">
      <c r="A36" s="65" t="s">
        <v>542</v>
      </c>
      <c r="B36" s="135"/>
      <c r="C36" s="34" t="s">
        <v>2669</v>
      </c>
      <c r="D36" s="136"/>
      <c r="E36" s="1278">
        <v>27263233.510000002</v>
      </c>
      <c r="F36" s="34"/>
    </row>
    <row r="37" spans="1:6" ht="16.899999999999999" customHeight="1">
      <c r="A37" s="41"/>
      <c r="B37" s="135"/>
      <c r="C37" s="34" t="s">
        <v>2670</v>
      </c>
      <c r="D37" s="136"/>
      <c r="E37" s="1278"/>
      <c r="F37" s="34"/>
    </row>
    <row r="38" spans="1:6" ht="16.899999999999999" customHeight="1">
      <c r="A38" s="65" t="s">
        <v>544</v>
      </c>
      <c r="B38" s="135"/>
      <c r="C38" s="34" t="s">
        <v>2671</v>
      </c>
      <c r="D38" s="136"/>
      <c r="E38" s="1278" t="s">
        <v>1548</v>
      </c>
      <c r="F38" s="34"/>
    </row>
    <row r="39" spans="1:6" ht="16.899999999999999" customHeight="1">
      <c r="A39" s="65" t="s">
        <v>546</v>
      </c>
      <c r="B39" s="135"/>
      <c r="C39" s="34" t="s">
        <v>2672</v>
      </c>
      <c r="D39" s="136"/>
      <c r="E39" s="1278" t="s">
        <v>1548</v>
      </c>
      <c r="F39" s="34"/>
    </row>
    <row r="40" spans="1:6" ht="16.899999999999999" customHeight="1">
      <c r="A40" s="65" t="s">
        <v>547</v>
      </c>
      <c r="B40" s="135"/>
      <c r="C40" s="34" t="s">
        <v>2673</v>
      </c>
      <c r="D40" s="136"/>
      <c r="E40" s="1278" t="s">
        <v>1548</v>
      </c>
      <c r="F40" s="34"/>
    </row>
    <row r="41" spans="1:6" ht="16.899999999999999" customHeight="1">
      <c r="A41" s="65" t="s">
        <v>548</v>
      </c>
      <c r="B41" s="135"/>
      <c r="C41" s="34" t="s">
        <v>2674</v>
      </c>
      <c r="D41" s="136"/>
      <c r="E41" s="1278" t="s">
        <v>1548</v>
      </c>
      <c r="F41" s="34"/>
    </row>
    <row r="42" spans="1:6" ht="16.899999999999999" customHeight="1">
      <c r="A42" s="65" t="s">
        <v>549</v>
      </c>
      <c r="B42" s="135"/>
      <c r="C42" s="34" t="s">
        <v>2675</v>
      </c>
      <c r="D42" s="136"/>
      <c r="E42" s="1278" t="s">
        <v>1548</v>
      </c>
      <c r="F42" s="34"/>
    </row>
    <row r="43" spans="1:6" ht="16.899999999999999" customHeight="1">
      <c r="A43" s="41"/>
      <c r="B43" s="135"/>
      <c r="C43" s="34" t="s">
        <v>2676</v>
      </c>
      <c r="D43" s="136"/>
      <c r="E43" s="1272"/>
      <c r="F43" s="34"/>
    </row>
    <row r="44" spans="1:6" ht="16.899999999999999" customHeight="1">
      <c r="A44" s="41"/>
      <c r="B44" s="135"/>
      <c r="C44" s="30"/>
      <c r="D44" s="155"/>
      <c r="E44" s="114"/>
      <c r="F44" s="34"/>
    </row>
    <row r="45" spans="1:6" ht="16.899999999999999" customHeight="1">
      <c r="A45" s="41"/>
      <c r="B45" s="135"/>
      <c r="C45" s="30"/>
      <c r="D45" s="155"/>
      <c r="E45" s="114"/>
      <c r="F45" s="34"/>
    </row>
    <row r="46" spans="1:6" ht="16.899999999999999" customHeight="1">
      <c r="A46" s="41"/>
      <c r="B46" s="135"/>
      <c r="C46" s="30"/>
      <c r="D46" s="155"/>
      <c r="E46" s="114"/>
      <c r="F46" s="34"/>
    </row>
    <row r="47" spans="1:6" ht="16.899999999999999" customHeight="1">
      <c r="A47" s="41"/>
      <c r="B47" s="135"/>
      <c r="C47" s="30"/>
      <c r="D47" s="155"/>
      <c r="E47" s="114"/>
      <c r="F47" s="34"/>
    </row>
    <row r="48" spans="1:6" ht="16.899999999999999" customHeight="1">
      <c r="A48" s="41"/>
      <c r="B48" s="135"/>
      <c r="C48" s="30"/>
      <c r="D48" s="155"/>
      <c r="E48" s="114"/>
      <c r="F48" s="34"/>
    </row>
    <row r="49" spans="1:6" ht="16.899999999999999" customHeight="1">
      <c r="A49" s="41"/>
      <c r="B49" s="135"/>
      <c r="C49" s="30"/>
      <c r="D49" s="155"/>
      <c r="E49" s="114"/>
      <c r="F49" s="34"/>
    </row>
    <row r="50" spans="1:6" ht="16.899999999999999" customHeight="1">
      <c r="A50" s="41"/>
      <c r="B50" s="135"/>
      <c r="C50" s="30"/>
      <c r="D50" s="155"/>
      <c r="E50" s="114"/>
      <c r="F50" s="34"/>
    </row>
    <row r="51" spans="1:6" ht="16.899999999999999" customHeight="1">
      <c r="A51" s="41"/>
      <c r="B51" s="135"/>
      <c r="C51" s="30"/>
      <c r="D51" s="155"/>
      <c r="E51" s="114"/>
      <c r="F51" s="34"/>
    </row>
    <row r="52" spans="1:6" ht="16.899999999999999" customHeight="1">
      <c r="A52" s="41"/>
      <c r="B52" s="135"/>
      <c r="C52" s="30"/>
      <c r="D52" s="155"/>
      <c r="E52" s="114"/>
      <c r="F52" s="34"/>
    </row>
    <row r="53" spans="1:6" ht="16.899999999999999" customHeight="1">
      <c r="A53" s="41"/>
      <c r="B53" s="135"/>
      <c r="C53" s="30"/>
      <c r="D53" s="155"/>
      <c r="E53" s="114"/>
      <c r="F53" s="34"/>
    </row>
    <row r="54" spans="1:6" ht="16.899999999999999" customHeight="1">
      <c r="A54" s="41"/>
      <c r="B54" s="135"/>
      <c r="C54" s="30"/>
      <c r="D54" s="155"/>
      <c r="E54" s="114"/>
      <c r="F54" s="34"/>
    </row>
    <row r="55" spans="1:6" ht="16.899999999999999" customHeight="1">
      <c r="A55" s="41"/>
      <c r="B55" s="135"/>
      <c r="C55" s="30"/>
      <c r="D55" s="155"/>
      <c r="E55" s="114"/>
      <c r="F55" s="34"/>
    </row>
    <row r="56" spans="1:6" ht="16.899999999999999" customHeight="1">
      <c r="A56" s="41"/>
      <c r="B56" s="135"/>
      <c r="C56" s="30"/>
      <c r="D56" s="155"/>
      <c r="E56" s="114"/>
      <c r="F56" s="34"/>
    </row>
    <row r="57" spans="1:6" ht="16.899999999999999" customHeight="1">
      <c r="A57" s="41"/>
      <c r="B57" s="135"/>
      <c r="C57" s="30"/>
      <c r="D57" s="155"/>
      <c r="E57" s="114"/>
      <c r="F57" s="34"/>
    </row>
    <row r="58" spans="1:6" ht="16.899999999999999" customHeight="1" thickBot="1">
      <c r="A58" s="127"/>
      <c r="B58" s="515"/>
      <c r="C58" s="116"/>
      <c r="D58" s="543"/>
      <c r="E58" s="118"/>
      <c r="F58" s="34"/>
    </row>
    <row r="59" spans="1:6" ht="16.899999999999999" customHeight="1">
      <c r="A59" s="34" t="s">
        <v>2593</v>
      </c>
      <c r="B59" s="34"/>
      <c r="C59" s="34"/>
      <c r="D59" s="34"/>
      <c r="E59" s="34"/>
      <c r="F59" s="34"/>
    </row>
    <row r="60" spans="1:6" ht="16.899999999999999" customHeight="1">
      <c r="A60" s="101">
        <v>88</v>
      </c>
      <c r="B60" s="101"/>
      <c r="C60" s="101"/>
      <c r="D60" s="101"/>
      <c r="E60" s="101"/>
      <c r="F60" s="34"/>
    </row>
    <row r="61" spans="1:6">
      <c r="A61" s="34"/>
    </row>
    <row r="62" spans="1:6">
      <c r="A62" s="34"/>
    </row>
    <row r="63" spans="1:6">
      <c r="A63" s="34"/>
    </row>
    <row r="64" spans="1:6">
      <c r="A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row r="79" spans="1:1">
      <c r="A79" s="34"/>
    </row>
    <row r="80" spans="1:1">
      <c r="A80" s="34"/>
    </row>
    <row r="81" spans="1:1">
      <c r="A81" s="34"/>
    </row>
    <row r="82" spans="1:1">
      <c r="A82" s="34"/>
    </row>
    <row r="83" spans="1:1">
      <c r="A83" s="34"/>
    </row>
    <row r="84" spans="1:1">
      <c r="A84" s="34"/>
    </row>
    <row r="85" spans="1:1">
      <c r="A85" s="34"/>
    </row>
  </sheetData>
  <printOptions horizontalCentered="1"/>
  <pageMargins left="0.5" right="0.5" top="0.5" bottom="0.5" header="0.5" footer="0.5"/>
  <pageSetup scale="65"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65"/>
  <sheetViews>
    <sheetView showGridLines="0" defaultGridColor="0" colorId="22" zoomScale="75" zoomScaleNormal="75" workbookViewId="0">
      <selection activeCell="E22" sqref="E22"/>
    </sheetView>
  </sheetViews>
  <sheetFormatPr defaultColWidth="9.77734375" defaultRowHeight="15"/>
  <cols>
    <col min="1" max="1" width="6.77734375" customWidth="1"/>
    <col min="2" max="2" width="1.77734375" customWidth="1"/>
    <col min="3" max="3" width="75.77734375" customWidth="1"/>
    <col min="4" max="4" width="1.77734375" customWidth="1"/>
    <col min="5" max="5" width="20.77734375" customWidth="1"/>
    <col min="6" max="6" width="12.77734375" customWidth="1"/>
  </cols>
  <sheetData>
    <row r="1" spans="1:7" ht="16.899999999999999" customHeight="1" thickBot="1">
      <c r="A1" s="33" t="str">
        <f>'Data Sheet'!A54</f>
        <v>Annual Report of Frontier Telephone of Rochester, Inc.                                                                                           For the period ending December 31, 2015</v>
      </c>
      <c r="B1" s="34"/>
      <c r="C1" s="34"/>
      <c r="D1" s="34"/>
      <c r="E1" s="34"/>
      <c r="F1" s="34"/>
      <c r="G1" s="34"/>
    </row>
    <row r="2" spans="1:7" ht="16.899999999999999" customHeight="1">
      <c r="A2" s="35"/>
      <c r="B2" s="36"/>
      <c r="C2" s="36"/>
      <c r="D2" s="36"/>
      <c r="E2" s="36"/>
      <c r="F2" s="37"/>
      <c r="G2" s="34"/>
    </row>
    <row r="3" spans="1:7" ht="16.899999999999999" customHeight="1">
      <c r="A3" s="497"/>
      <c r="B3" s="101"/>
      <c r="C3" s="101"/>
      <c r="D3" s="101"/>
      <c r="E3" s="101"/>
      <c r="F3" s="102"/>
      <c r="G3" s="34"/>
    </row>
    <row r="4" spans="1:7" ht="16.899999999999999" customHeight="1">
      <c r="A4" s="41"/>
      <c r="B4" s="34"/>
      <c r="C4" s="34"/>
      <c r="D4" s="34"/>
      <c r="E4" s="34"/>
      <c r="F4" s="42"/>
      <c r="G4" s="34"/>
    </row>
    <row r="5" spans="1:7" ht="16.899999999999999" customHeight="1">
      <c r="A5" s="41"/>
      <c r="B5" s="34"/>
      <c r="C5" s="34"/>
      <c r="D5" s="34"/>
      <c r="E5" s="34"/>
      <c r="F5" s="42"/>
      <c r="G5" s="34"/>
    </row>
    <row r="6" spans="1:7" ht="16.899999999999999" customHeight="1">
      <c r="A6" s="41"/>
      <c r="B6" s="34"/>
      <c r="C6" s="34"/>
      <c r="D6" s="34"/>
      <c r="E6" s="34"/>
      <c r="F6" s="42"/>
      <c r="G6" s="34"/>
    </row>
    <row r="7" spans="1:7" ht="16.899999999999999" customHeight="1">
      <c r="A7" s="41"/>
      <c r="B7" s="34"/>
      <c r="C7" s="34"/>
      <c r="D7" s="34"/>
      <c r="E7" s="34"/>
      <c r="F7" s="42"/>
      <c r="G7" s="34"/>
    </row>
    <row r="8" spans="1:7" ht="16.899999999999999" customHeight="1">
      <c r="A8" s="41"/>
      <c r="B8" s="34"/>
      <c r="C8" s="34"/>
      <c r="D8" s="34"/>
      <c r="E8" s="34"/>
      <c r="F8" s="42"/>
      <c r="G8" s="34"/>
    </row>
    <row r="9" spans="1:7" ht="16.899999999999999" customHeight="1">
      <c r="A9" s="41"/>
      <c r="B9" s="34"/>
      <c r="C9" s="34"/>
      <c r="D9" s="34"/>
      <c r="E9" s="34"/>
      <c r="F9" s="42"/>
      <c r="G9" s="34"/>
    </row>
    <row r="10" spans="1:7" ht="16.899999999999999" customHeight="1">
      <c r="A10" s="41"/>
      <c r="B10" s="34"/>
      <c r="C10" s="34"/>
      <c r="D10" s="34"/>
      <c r="E10" s="34"/>
      <c r="F10" s="42"/>
      <c r="G10" s="34"/>
    </row>
    <row r="11" spans="1:7" ht="16.899999999999999" customHeight="1">
      <c r="A11" s="41"/>
      <c r="B11" s="34"/>
      <c r="C11" s="34"/>
      <c r="D11" s="34"/>
      <c r="E11" s="34"/>
      <c r="F11" s="42"/>
      <c r="G11" s="34"/>
    </row>
    <row r="12" spans="1:7" ht="16.899999999999999" customHeight="1">
      <c r="A12" s="41"/>
      <c r="B12" s="34"/>
      <c r="C12" s="34"/>
      <c r="D12" s="34"/>
      <c r="E12" s="34"/>
      <c r="F12" s="42"/>
      <c r="G12" s="34"/>
    </row>
    <row r="13" spans="1:7" ht="16.899999999999999" customHeight="1">
      <c r="A13" s="41"/>
      <c r="B13" s="34"/>
      <c r="C13" s="34"/>
      <c r="D13" s="34"/>
      <c r="E13" s="34"/>
      <c r="F13" s="42"/>
      <c r="G13" s="34"/>
    </row>
    <row r="14" spans="1:7" ht="16.899999999999999" customHeight="1">
      <c r="A14" s="41"/>
      <c r="B14" s="34"/>
      <c r="C14" s="34"/>
      <c r="D14" s="34"/>
      <c r="E14" s="34"/>
      <c r="F14" s="42"/>
      <c r="G14" s="34"/>
    </row>
    <row r="15" spans="1:7" ht="16.899999999999999" customHeight="1">
      <c r="A15" s="41"/>
      <c r="B15" s="34"/>
      <c r="C15" s="34"/>
      <c r="D15" s="34"/>
      <c r="E15" s="34"/>
      <c r="F15" s="42"/>
      <c r="G15" s="34"/>
    </row>
    <row r="16" spans="1:7" ht="16.899999999999999" customHeight="1">
      <c r="A16" s="41"/>
      <c r="B16" s="34"/>
      <c r="C16" s="34"/>
      <c r="D16" s="34"/>
      <c r="E16" s="34"/>
      <c r="F16" s="42"/>
      <c r="G16" s="34"/>
    </row>
    <row r="17" spans="1:7" ht="16.899999999999999" customHeight="1">
      <c r="A17" s="41"/>
      <c r="B17" s="34"/>
      <c r="C17" s="34"/>
      <c r="D17" s="34"/>
      <c r="E17" s="34"/>
      <c r="F17" s="42"/>
      <c r="G17" s="34"/>
    </row>
    <row r="18" spans="1:7" ht="16.899999999999999" customHeight="1">
      <c r="A18" s="41"/>
      <c r="B18" s="34"/>
      <c r="C18" s="34"/>
      <c r="D18" s="34"/>
      <c r="E18" s="34"/>
      <c r="F18" s="42"/>
      <c r="G18" s="34"/>
    </row>
    <row r="19" spans="1:7" ht="16.899999999999999" customHeight="1">
      <c r="A19" s="41"/>
      <c r="B19" s="34"/>
      <c r="C19" s="34"/>
      <c r="D19" s="34"/>
      <c r="E19" s="30"/>
      <c r="F19" s="906"/>
      <c r="G19" s="34"/>
    </row>
    <row r="20" spans="1:7" ht="16.899999999999999" customHeight="1">
      <c r="A20" s="41"/>
      <c r="B20" s="34"/>
      <c r="C20" s="34"/>
      <c r="D20" s="34"/>
      <c r="E20" s="30"/>
      <c r="F20" s="906"/>
      <c r="G20" s="34"/>
    </row>
    <row r="21" spans="1:7" ht="16.899999999999999" customHeight="1">
      <c r="A21" s="41"/>
      <c r="B21" s="34"/>
      <c r="C21" s="34"/>
      <c r="D21" s="34"/>
      <c r="E21" s="30"/>
      <c r="F21" s="906"/>
      <c r="G21" s="34"/>
    </row>
    <row r="22" spans="1:7" ht="16.899999999999999" customHeight="1">
      <c r="A22" s="891" t="s">
        <v>1397</v>
      </c>
      <c r="B22" s="306"/>
      <c r="C22" s="306"/>
      <c r="D22" s="306"/>
      <c r="E22" s="907"/>
      <c r="F22" s="908"/>
      <c r="G22" s="34"/>
    </row>
    <row r="23" spans="1:7" ht="16.899999999999999" customHeight="1">
      <c r="A23" s="41"/>
      <c r="B23" s="34"/>
      <c r="C23" s="34"/>
      <c r="D23" s="34"/>
      <c r="E23" s="30"/>
      <c r="F23" s="906"/>
      <c r="G23" s="34"/>
    </row>
    <row r="24" spans="1:7" ht="16.899999999999999" customHeight="1">
      <c r="A24" s="41"/>
      <c r="B24" s="34"/>
      <c r="C24" s="34"/>
      <c r="D24" s="34"/>
      <c r="E24" s="30"/>
      <c r="F24" s="906"/>
      <c r="G24" s="34"/>
    </row>
    <row r="25" spans="1:7" ht="16.899999999999999" customHeight="1">
      <c r="A25" s="41"/>
      <c r="B25" s="34"/>
      <c r="C25" s="34"/>
      <c r="D25" s="34"/>
      <c r="E25" s="30"/>
      <c r="F25" s="906"/>
      <c r="G25" s="34"/>
    </row>
    <row r="26" spans="1:7" ht="16.899999999999999" customHeight="1">
      <c r="A26" s="41"/>
      <c r="B26" s="34"/>
      <c r="C26" s="34"/>
      <c r="D26" s="34"/>
      <c r="E26" s="30"/>
      <c r="F26" s="906"/>
      <c r="G26" s="34"/>
    </row>
    <row r="27" spans="1:7" ht="16.899999999999999" customHeight="1">
      <c r="A27" s="41"/>
      <c r="B27" s="34"/>
      <c r="C27" s="34"/>
      <c r="D27" s="34"/>
      <c r="E27" s="30"/>
      <c r="F27" s="906"/>
      <c r="G27" s="34"/>
    </row>
    <row r="28" spans="1:7" ht="16.899999999999999" customHeight="1">
      <c r="A28" s="41"/>
      <c r="B28" s="34"/>
      <c r="C28" s="34"/>
      <c r="D28" s="34"/>
      <c r="E28" s="30"/>
      <c r="F28" s="906"/>
      <c r="G28" s="34"/>
    </row>
    <row r="29" spans="1:7" ht="16.899999999999999" customHeight="1">
      <c r="A29" s="41"/>
      <c r="B29" s="34"/>
      <c r="C29" s="34"/>
      <c r="D29" s="34"/>
      <c r="E29" s="30"/>
      <c r="F29" s="906"/>
      <c r="G29" s="34"/>
    </row>
    <row r="30" spans="1:7" ht="16.899999999999999" customHeight="1">
      <c r="A30" s="41"/>
      <c r="B30" s="34"/>
      <c r="C30" s="34"/>
      <c r="D30" s="34"/>
      <c r="E30" s="30"/>
      <c r="F30" s="906"/>
      <c r="G30" s="34"/>
    </row>
    <row r="31" spans="1:7" ht="16.899999999999999" customHeight="1">
      <c r="A31" s="41"/>
      <c r="B31" s="34"/>
      <c r="C31" s="34"/>
      <c r="D31" s="34"/>
      <c r="E31" s="30"/>
      <c r="F31" s="906"/>
      <c r="G31" s="34"/>
    </row>
    <row r="32" spans="1:7" ht="16.899999999999999" customHeight="1">
      <c r="A32" s="41"/>
      <c r="B32" s="34"/>
      <c r="C32" s="34"/>
      <c r="D32" s="34"/>
      <c r="E32" s="30"/>
      <c r="F32" s="906"/>
      <c r="G32" s="34"/>
    </row>
    <row r="33" spans="1:7" ht="16.899999999999999" customHeight="1">
      <c r="A33" s="41"/>
      <c r="B33" s="34"/>
      <c r="C33" s="34"/>
      <c r="D33" s="34"/>
      <c r="E33" s="34"/>
      <c r="F33" s="906"/>
      <c r="G33" s="34"/>
    </row>
    <row r="34" spans="1:7" ht="16.899999999999999" customHeight="1">
      <c r="A34" s="196"/>
      <c r="B34" s="101"/>
      <c r="C34" s="101"/>
      <c r="D34" s="101"/>
      <c r="E34" s="101"/>
      <c r="F34" s="102"/>
      <c r="G34" s="34"/>
    </row>
    <row r="35" spans="1:7" ht="16.899999999999999" customHeight="1">
      <c r="A35" s="41"/>
      <c r="B35" s="34"/>
      <c r="C35" s="34"/>
      <c r="D35" s="34"/>
      <c r="E35" s="34"/>
      <c r="F35" s="42"/>
      <c r="G35" s="34"/>
    </row>
    <row r="36" spans="1:7" ht="16.899999999999999" customHeight="1">
      <c r="A36" s="41"/>
      <c r="B36" s="34"/>
      <c r="C36" s="34"/>
      <c r="D36" s="34"/>
      <c r="E36" s="34"/>
      <c r="F36" s="42"/>
      <c r="G36" s="34"/>
    </row>
    <row r="37" spans="1:7" ht="16.899999999999999" customHeight="1">
      <c r="A37" s="41"/>
      <c r="B37" s="34"/>
      <c r="C37" s="34"/>
      <c r="D37" s="34"/>
      <c r="E37" s="34"/>
      <c r="F37" s="42"/>
      <c r="G37" s="34"/>
    </row>
    <row r="38" spans="1:7" ht="16.899999999999999" customHeight="1">
      <c r="A38" s="41"/>
      <c r="B38" s="34"/>
      <c r="C38" s="34"/>
      <c r="D38" s="34"/>
      <c r="E38" s="34"/>
      <c r="F38" s="42"/>
      <c r="G38" s="34"/>
    </row>
    <row r="39" spans="1:7" ht="16.899999999999999" customHeight="1">
      <c r="A39" s="41"/>
      <c r="B39" s="34"/>
      <c r="C39" s="34"/>
      <c r="D39" s="34"/>
      <c r="E39" s="34"/>
      <c r="F39" s="42"/>
      <c r="G39" s="34"/>
    </row>
    <row r="40" spans="1:7" ht="16.899999999999999" customHeight="1">
      <c r="A40" s="41"/>
      <c r="B40" s="34"/>
      <c r="C40" s="34"/>
      <c r="D40" s="34"/>
      <c r="E40" s="30"/>
      <c r="F40" s="906"/>
      <c r="G40" s="34"/>
    </row>
    <row r="41" spans="1:7" ht="16.899999999999999" customHeight="1">
      <c r="A41" s="41"/>
      <c r="B41" s="34"/>
      <c r="C41" s="34"/>
      <c r="D41" s="34"/>
      <c r="E41" s="30"/>
      <c r="F41" s="906"/>
      <c r="G41" s="34"/>
    </row>
    <row r="42" spans="1:7" ht="16.899999999999999" customHeight="1">
      <c r="A42" s="41"/>
      <c r="B42" s="34"/>
      <c r="C42" s="34"/>
      <c r="D42" s="34"/>
      <c r="E42" s="30"/>
      <c r="F42" s="906"/>
      <c r="G42" s="34"/>
    </row>
    <row r="43" spans="1:7" ht="16.899999999999999" customHeight="1">
      <c r="A43" s="41"/>
      <c r="B43" s="34"/>
      <c r="C43" s="34"/>
      <c r="D43" s="34"/>
      <c r="E43" s="30"/>
      <c r="F43" s="906"/>
      <c r="G43" s="34" t="s">
        <v>360</v>
      </c>
    </row>
    <row r="44" spans="1:7" ht="16.899999999999999" customHeight="1">
      <c r="A44" s="41"/>
      <c r="B44" s="34"/>
      <c r="C44" s="34"/>
      <c r="D44" s="34"/>
      <c r="E44" s="34"/>
      <c r="F44" s="906"/>
      <c r="G44" s="34"/>
    </row>
    <row r="45" spans="1:7" ht="16.899999999999999" customHeight="1">
      <c r="A45" s="41"/>
      <c r="B45" s="34"/>
      <c r="C45" s="34"/>
      <c r="D45" s="34"/>
      <c r="E45" s="34"/>
      <c r="F45" s="42"/>
      <c r="G45" s="34"/>
    </row>
    <row r="46" spans="1:7" ht="16.899999999999999" customHeight="1">
      <c r="A46" s="41"/>
      <c r="B46" s="34"/>
      <c r="C46" s="34"/>
      <c r="D46" s="34"/>
      <c r="E46" s="34"/>
      <c r="F46" s="42"/>
      <c r="G46" s="34"/>
    </row>
    <row r="47" spans="1:7" ht="16.899999999999999" customHeight="1">
      <c r="A47" s="41"/>
      <c r="B47" s="34"/>
      <c r="C47" s="34"/>
      <c r="D47" s="34"/>
      <c r="E47" s="34"/>
      <c r="F47" s="42"/>
      <c r="G47" s="34"/>
    </row>
    <row r="48" spans="1:7" ht="16.899999999999999" customHeight="1">
      <c r="A48" s="41"/>
      <c r="B48" s="34"/>
      <c r="C48" s="34"/>
      <c r="D48" s="34"/>
      <c r="E48" s="34"/>
      <c r="F48" s="42"/>
      <c r="G48" s="34"/>
    </row>
    <row r="49" spans="1:7" ht="16.899999999999999" customHeight="1">
      <c r="A49" s="41"/>
      <c r="B49" s="34"/>
      <c r="C49" s="34"/>
      <c r="D49" s="34"/>
      <c r="E49" s="34"/>
      <c r="F49" s="42"/>
      <c r="G49" s="34"/>
    </row>
    <row r="50" spans="1:7" ht="16.899999999999999" customHeight="1">
      <c r="A50" s="41"/>
      <c r="B50" s="34"/>
      <c r="C50" s="30"/>
      <c r="D50" s="34"/>
      <c r="E50" s="30"/>
      <c r="F50" s="42"/>
      <c r="G50" s="34"/>
    </row>
    <row r="51" spans="1:7" ht="16.899999999999999" customHeight="1">
      <c r="A51" s="41"/>
      <c r="B51" s="34"/>
      <c r="C51" s="30"/>
      <c r="D51" s="34"/>
      <c r="E51" s="30"/>
      <c r="F51" s="42"/>
      <c r="G51" s="34"/>
    </row>
    <row r="52" spans="1:7" ht="16.899999999999999" customHeight="1">
      <c r="A52" s="41"/>
      <c r="B52" s="34"/>
      <c r="C52" s="30"/>
      <c r="D52" s="34"/>
      <c r="E52" s="30"/>
      <c r="F52" s="42"/>
      <c r="G52" s="34"/>
    </row>
    <row r="53" spans="1:7" ht="16.899999999999999" customHeight="1">
      <c r="A53" s="41"/>
      <c r="B53" s="34"/>
      <c r="C53" s="30"/>
      <c r="D53" s="34"/>
      <c r="E53" s="30"/>
      <c r="F53" s="42"/>
      <c r="G53" s="34"/>
    </row>
    <row r="54" spans="1:7" ht="16.899999999999999" customHeight="1">
      <c r="A54" s="41"/>
      <c r="B54" s="34"/>
      <c r="C54" s="34"/>
      <c r="D54" s="34"/>
      <c r="E54" s="34"/>
      <c r="F54" s="42"/>
      <c r="G54" s="34"/>
    </row>
    <row r="55" spans="1:7" ht="16.899999999999999" customHeight="1">
      <c r="A55" s="41"/>
      <c r="B55" s="34"/>
      <c r="C55" s="34"/>
      <c r="D55" s="34"/>
      <c r="E55" s="34"/>
      <c r="F55" s="42"/>
      <c r="G55" s="34"/>
    </row>
    <row r="56" spans="1:7" ht="16.899999999999999" customHeight="1">
      <c r="A56" s="41"/>
      <c r="B56" s="34"/>
      <c r="C56" s="34"/>
      <c r="D56" s="34"/>
      <c r="E56" s="34"/>
      <c r="F56" s="42"/>
      <c r="G56" s="34"/>
    </row>
    <row r="57" spans="1:7" ht="16.899999999999999" customHeight="1">
      <c r="A57" s="41"/>
      <c r="B57" s="34"/>
      <c r="C57" s="34"/>
      <c r="D57" s="34"/>
      <c r="E57" s="34"/>
      <c r="F57" s="42"/>
      <c r="G57" s="34"/>
    </row>
    <row r="58" spans="1:7" ht="16.899999999999999" customHeight="1">
      <c r="A58" s="41"/>
      <c r="B58" s="34"/>
      <c r="C58" s="34"/>
      <c r="D58" s="34"/>
      <c r="E58" s="34"/>
      <c r="F58" s="42"/>
      <c r="G58" s="34"/>
    </row>
    <row r="59" spans="1:7" ht="16.899999999999999" customHeight="1">
      <c r="A59" s="41"/>
      <c r="B59" s="34"/>
      <c r="C59" s="34"/>
      <c r="D59" s="34"/>
      <c r="E59" s="30"/>
      <c r="F59" s="42"/>
      <c r="G59" s="34"/>
    </row>
    <row r="60" spans="1:7" ht="16.899999999999999" customHeight="1">
      <c r="A60" s="41"/>
      <c r="B60" s="34"/>
      <c r="C60" s="34"/>
      <c r="D60" s="34"/>
      <c r="E60" s="30"/>
      <c r="F60" s="42"/>
      <c r="G60" s="34"/>
    </row>
    <row r="61" spans="1:7" ht="16.899999999999999" customHeight="1">
      <c r="A61" s="41"/>
      <c r="B61" s="34"/>
      <c r="C61" s="34"/>
      <c r="D61" s="34"/>
      <c r="E61" s="30"/>
      <c r="F61" s="42"/>
      <c r="G61" s="34"/>
    </row>
    <row r="62" spans="1:7" ht="16.899999999999999" customHeight="1">
      <c r="A62" s="41"/>
      <c r="B62" s="34"/>
      <c r="C62" s="34"/>
      <c r="D62" s="34"/>
      <c r="E62" s="30"/>
      <c r="F62" s="42"/>
      <c r="G62" s="34"/>
    </row>
    <row r="63" spans="1:7" ht="16.899999999999999" customHeight="1" thickBot="1">
      <c r="A63" s="127"/>
      <c r="B63" s="70"/>
      <c r="C63" s="70"/>
      <c r="D63" s="70"/>
      <c r="E63" s="70"/>
      <c r="F63" s="111"/>
      <c r="G63" s="34"/>
    </row>
    <row r="64" spans="1:7" ht="16.899999999999999" customHeight="1">
      <c r="A64" s="34"/>
      <c r="B64" s="34"/>
      <c r="C64" s="34"/>
      <c r="D64" s="34"/>
      <c r="E64" s="34"/>
      <c r="F64" s="34"/>
      <c r="G64" s="34"/>
    </row>
    <row r="65" spans="1:7" ht="16.899999999999999" customHeight="1">
      <c r="A65" s="101">
        <v>89</v>
      </c>
      <c r="B65" s="74"/>
      <c r="C65" s="74"/>
      <c r="D65" s="74"/>
      <c r="E65" s="74"/>
      <c r="F65" s="74"/>
      <c r="G65" s="34"/>
    </row>
  </sheetData>
  <printOptions horizontalCentered="1" verticalCentered="1"/>
  <pageMargins left="0.5" right="0.5" top="0.5" bottom="0.5" header="0" footer="0"/>
  <pageSetup scale="61"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82"/>
  <sheetViews>
    <sheetView showGridLines="0" defaultGridColor="0" colorId="22" zoomScale="75" zoomScaleNormal="75" workbookViewId="0">
      <selection activeCell="E22" sqref="E22"/>
    </sheetView>
  </sheetViews>
  <sheetFormatPr defaultColWidth="9.77734375" defaultRowHeight="15"/>
  <cols>
    <col min="1" max="1" width="5.77734375" customWidth="1"/>
    <col min="2" max="2" width="1.77734375" customWidth="1"/>
    <col min="3" max="3" width="7.77734375" customWidth="1"/>
    <col min="4" max="4" width="70.77734375" customWidth="1"/>
    <col min="5" max="5" width="1.77734375" customWidth="1"/>
    <col min="6" max="7" width="20.77734375" customWidth="1"/>
  </cols>
  <sheetData>
    <row r="1" spans="1:8" ht="16.899999999999999" customHeight="1" thickBot="1">
      <c r="A1" s="33" t="str">
        <f>'Data Sheet'!A56</f>
        <v>Annual Report of Frontier Telephone of Rochester, Inc.                                                                                                       For the period ending December 31, 2015</v>
      </c>
      <c r="B1" s="34"/>
      <c r="C1" s="34"/>
      <c r="D1" s="34"/>
      <c r="E1" s="34"/>
      <c r="F1" s="34"/>
      <c r="G1" s="34"/>
      <c r="H1" s="34"/>
    </row>
    <row r="2" spans="1:8" ht="16.899999999999999" customHeight="1">
      <c r="A2" s="35"/>
      <c r="B2" s="36"/>
      <c r="C2" s="36"/>
      <c r="D2" s="36"/>
      <c r="E2" s="36"/>
      <c r="F2" s="36"/>
      <c r="G2" s="37"/>
      <c r="H2" s="34"/>
    </row>
    <row r="3" spans="1:8" ht="16.899999999999999" customHeight="1">
      <c r="A3" s="891"/>
      <c r="B3" s="101"/>
      <c r="C3" s="101"/>
      <c r="D3" s="101"/>
      <c r="E3" s="101"/>
      <c r="F3" s="101"/>
      <c r="G3" s="102"/>
      <c r="H3" s="34"/>
    </row>
    <row r="4" spans="1:8" ht="16.899999999999999" customHeight="1">
      <c r="A4" s="548"/>
      <c r="B4" s="34"/>
      <c r="C4" s="74"/>
      <c r="D4" s="74"/>
      <c r="E4" s="74"/>
      <c r="F4" s="74"/>
      <c r="G4" s="120"/>
      <c r="H4" s="34"/>
    </row>
    <row r="5" spans="1:8" ht="16.899999999999999" customHeight="1">
      <c r="A5" s="41"/>
      <c r="B5" s="34"/>
      <c r="C5" s="34"/>
      <c r="D5" s="34"/>
      <c r="E5" s="34"/>
      <c r="F5" s="34"/>
      <c r="G5" s="120"/>
      <c r="H5" s="34"/>
    </row>
    <row r="6" spans="1:8" ht="16.899999999999999" customHeight="1">
      <c r="A6" s="41"/>
      <c r="B6" s="34"/>
      <c r="C6" s="34"/>
      <c r="D6" s="34"/>
      <c r="E6" s="34"/>
      <c r="F6" s="34"/>
      <c r="G6" s="42"/>
      <c r="H6" s="34"/>
    </row>
    <row r="7" spans="1:8" ht="16.899999999999999" customHeight="1">
      <c r="A7" s="41"/>
      <c r="B7" s="34"/>
      <c r="C7" s="34"/>
      <c r="D7" s="34"/>
      <c r="E7" s="34"/>
      <c r="F7" s="34"/>
      <c r="G7" s="42"/>
      <c r="H7" s="34"/>
    </row>
    <row r="8" spans="1:8" ht="16.899999999999999" customHeight="1">
      <c r="A8" s="41"/>
      <c r="B8" s="34"/>
      <c r="C8" s="34"/>
      <c r="D8" s="34"/>
      <c r="E8" s="34"/>
      <c r="F8" s="34"/>
      <c r="G8" s="42"/>
      <c r="H8" s="34"/>
    </row>
    <row r="9" spans="1:8" ht="16.899999999999999" customHeight="1">
      <c r="A9" s="41"/>
      <c r="B9" s="34"/>
      <c r="C9" s="34"/>
      <c r="D9" s="34"/>
      <c r="E9" s="34"/>
      <c r="F9" s="34"/>
      <c r="G9" s="42"/>
      <c r="H9" s="34"/>
    </row>
    <row r="10" spans="1:8" ht="16.899999999999999" customHeight="1">
      <c r="A10" s="41"/>
      <c r="B10" s="34"/>
      <c r="C10" s="34"/>
      <c r="D10" s="34"/>
      <c r="E10" s="34"/>
      <c r="F10" s="34"/>
      <c r="G10" s="42"/>
      <c r="H10" s="34"/>
    </row>
    <row r="11" spans="1:8" ht="16.899999999999999" customHeight="1">
      <c r="A11" s="41"/>
      <c r="B11" s="34"/>
      <c r="C11" s="34"/>
      <c r="D11" s="34"/>
      <c r="E11" s="34"/>
      <c r="F11" s="34"/>
      <c r="G11" s="42"/>
      <c r="H11" s="34"/>
    </row>
    <row r="12" spans="1:8" ht="16.899999999999999" customHeight="1">
      <c r="A12" s="196"/>
      <c r="B12" s="101"/>
      <c r="C12" s="101"/>
      <c r="D12" s="101"/>
      <c r="E12" s="101"/>
      <c r="F12" s="101"/>
      <c r="G12" s="102"/>
      <c r="H12" s="34"/>
    </row>
    <row r="13" spans="1:8" ht="16.899999999999999" customHeight="1">
      <c r="A13" s="41"/>
      <c r="B13" s="34"/>
      <c r="C13" s="34"/>
      <c r="D13" s="34"/>
      <c r="E13" s="34"/>
      <c r="F13" s="34"/>
      <c r="G13" s="42"/>
      <c r="H13" s="34"/>
    </row>
    <row r="14" spans="1:8" ht="16.899999999999999" customHeight="1">
      <c r="A14" s="41"/>
      <c r="B14" s="34"/>
      <c r="C14" s="34"/>
      <c r="D14" s="34"/>
      <c r="E14" s="34"/>
      <c r="F14" s="34"/>
      <c r="G14" s="42"/>
      <c r="H14" s="34"/>
    </row>
    <row r="15" spans="1:8" ht="16.899999999999999" customHeight="1">
      <c r="A15" s="41"/>
      <c r="B15" s="34"/>
      <c r="C15" s="74"/>
      <c r="D15" s="74"/>
      <c r="E15" s="34"/>
      <c r="F15" s="34"/>
      <c r="G15" s="42"/>
      <c r="H15" s="34"/>
    </row>
    <row r="16" spans="1:8" ht="16.899999999999999" customHeight="1">
      <c r="A16" s="41"/>
      <c r="B16" s="34"/>
      <c r="C16" s="74"/>
      <c r="D16" s="74"/>
      <c r="E16" s="34"/>
      <c r="F16" s="34"/>
      <c r="G16" s="42"/>
      <c r="H16" s="34"/>
    </row>
    <row r="17" spans="1:8" ht="16.899999999999999" customHeight="1">
      <c r="A17" s="41"/>
      <c r="B17" s="34"/>
      <c r="C17" s="34"/>
      <c r="D17" s="34"/>
      <c r="E17" s="34"/>
      <c r="F17" s="517"/>
      <c r="G17" s="906"/>
      <c r="H17" s="34"/>
    </row>
    <row r="18" spans="1:8" ht="16.899999999999999" customHeight="1">
      <c r="A18" s="41"/>
      <c r="B18" s="34"/>
      <c r="C18" s="34"/>
      <c r="D18" s="34"/>
      <c r="E18" s="34"/>
      <c r="F18" s="160"/>
      <c r="G18" s="906"/>
      <c r="H18" s="34"/>
    </row>
    <row r="19" spans="1:8" ht="16.899999999999999" customHeight="1">
      <c r="A19" s="41"/>
      <c r="B19" s="34"/>
      <c r="C19" s="34"/>
      <c r="D19" s="34"/>
      <c r="E19" s="34"/>
      <c r="F19" s="160"/>
      <c r="G19" s="906"/>
      <c r="H19" s="34"/>
    </row>
    <row r="20" spans="1:8" ht="16.899999999999999" customHeight="1">
      <c r="A20" s="41"/>
      <c r="B20" s="34"/>
      <c r="C20" s="34"/>
      <c r="D20" s="34"/>
      <c r="E20" s="34"/>
      <c r="F20" s="160"/>
      <c r="G20" s="906"/>
      <c r="H20" s="34"/>
    </row>
    <row r="21" spans="1:8" ht="16.899999999999999" customHeight="1">
      <c r="A21" s="41"/>
      <c r="B21" s="34"/>
      <c r="C21" s="34"/>
      <c r="D21" s="34"/>
      <c r="E21" s="34"/>
      <c r="F21" s="160"/>
      <c r="G21" s="906"/>
      <c r="H21" s="34"/>
    </row>
    <row r="22" spans="1:8" ht="16.899999999999999" customHeight="1">
      <c r="A22" s="891" t="s">
        <v>1397</v>
      </c>
      <c r="B22" s="101"/>
      <c r="C22" s="101"/>
      <c r="D22" s="101"/>
      <c r="E22" s="101"/>
      <c r="F22" s="909"/>
      <c r="G22" s="910"/>
      <c r="H22" s="34"/>
    </row>
    <row r="23" spans="1:8" ht="16.899999999999999" customHeight="1">
      <c r="A23" s="41"/>
      <c r="B23" s="34"/>
      <c r="C23" s="34"/>
      <c r="D23" s="34"/>
      <c r="E23" s="34"/>
      <c r="F23" s="160"/>
      <c r="G23" s="906"/>
      <c r="H23" s="34"/>
    </row>
    <row r="24" spans="1:8" ht="16.899999999999999" customHeight="1">
      <c r="A24" s="41"/>
      <c r="B24" s="34"/>
      <c r="C24" s="34"/>
      <c r="D24" s="34"/>
      <c r="E24" s="34"/>
      <c r="F24" s="160"/>
      <c r="G24" s="906"/>
      <c r="H24" s="34"/>
    </row>
    <row r="25" spans="1:8" ht="16.899999999999999" customHeight="1">
      <c r="A25" s="41"/>
      <c r="B25" s="34"/>
      <c r="C25" s="34"/>
      <c r="D25" s="34"/>
      <c r="E25" s="34"/>
      <c r="F25" s="160"/>
      <c r="G25" s="906"/>
      <c r="H25" s="34"/>
    </row>
    <row r="26" spans="1:8" ht="16.899999999999999" customHeight="1">
      <c r="A26" s="41"/>
      <c r="B26" s="34"/>
      <c r="C26" s="34"/>
      <c r="D26" s="34"/>
      <c r="E26" s="34"/>
      <c r="F26" s="160"/>
      <c r="G26" s="906"/>
      <c r="H26" s="34"/>
    </row>
    <row r="27" spans="1:8" ht="16.899999999999999" customHeight="1">
      <c r="A27" s="41"/>
      <c r="B27" s="34"/>
      <c r="C27" s="34"/>
      <c r="D27" s="34"/>
      <c r="E27" s="34"/>
      <c r="F27" s="160"/>
      <c r="G27" s="906"/>
      <c r="H27" s="34"/>
    </row>
    <row r="28" spans="1:8" ht="16.899999999999999" customHeight="1">
      <c r="A28" s="41"/>
      <c r="B28" s="34"/>
      <c r="C28" s="34"/>
      <c r="D28" s="34"/>
      <c r="E28" s="34"/>
      <c r="F28" s="266"/>
      <c r="G28" s="906"/>
      <c r="H28" s="34"/>
    </row>
    <row r="29" spans="1:8" ht="16.899999999999999" customHeight="1">
      <c r="A29" s="41"/>
      <c r="B29" s="34"/>
      <c r="C29" s="34"/>
      <c r="D29" s="34"/>
      <c r="E29" s="34"/>
      <c r="F29" s="34"/>
      <c r="G29" s="42"/>
      <c r="H29" s="34"/>
    </row>
    <row r="30" spans="1:8" ht="16.899999999999999" customHeight="1">
      <c r="A30" s="196"/>
      <c r="B30" s="101"/>
      <c r="C30" s="101"/>
      <c r="D30" s="101"/>
      <c r="E30" s="101"/>
      <c r="F30" s="101"/>
      <c r="G30" s="102"/>
      <c r="H30" s="34"/>
    </row>
    <row r="31" spans="1:8" ht="16.899999999999999" customHeight="1">
      <c r="A31" s="41"/>
      <c r="B31" s="34"/>
      <c r="C31" s="34"/>
      <c r="D31" s="34"/>
      <c r="E31" s="34"/>
      <c r="F31" s="34"/>
      <c r="G31" s="42"/>
      <c r="H31" s="34"/>
    </row>
    <row r="32" spans="1:8" ht="16.899999999999999" customHeight="1">
      <c r="A32" s="41"/>
      <c r="B32" s="34"/>
      <c r="C32" s="34"/>
      <c r="D32" s="34"/>
      <c r="E32" s="34"/>
      <c r="F32" s="34"/>
      <c r="G32" s="42"/>
      <c r="H32" s="34"/>
    </row>
    <row r="33" spans="1:8" ht="16.899999999999999" customHeight="1">
      <c r="A33" s="41"/>
      <c r="B33" s="34"/>
      <c r="C33" s="34"/>
      <c r="D33" s="63"/>
      <c r="E33" s="74"/>
      <c r="F33" s="74"/>
      <c r="G33" s="42"/>
      <c r="H33" s="34"/>
    </row>
    <row r="34" spans="1:8" ht="16.899999999999999" customHeight="1">
      <c r="A34" s="41"/>
      <c r="B34" s="34"/>
      <c r="C34" s="34"/>
      <c r="D34" s="63"/>
      <c r="E34" s="74"/>
      <c r="F34" s="74"/>
      <c r="G34" s="42"/>
      <c r="H34" s="34"/>
    </row>
    <row r="35" spans="1:8" ht="16.899999999999999" customHeight="1">
      <c r="A35" s="41"/>
      <c r="B35" s="34"/>
      <c r="C35" s="30"/>
      <c r="D35" s="30"/>
      <c r="E35" s="30"/>
      <c r="F35" s="30"/>
      <c r="G35" s="254"/>
      <c r="H35" s="34"/>
    </row>
    <row r="36" spans="1:8" ht="16.899999999999999" customHeight="1">
      <c r="A36" s="41"/>
      <c r="B36" s="34"/>
      <c r="C36" s="30"/>
      <c r="D36" s="30"/>
      <c r="E36" s="30"/>
      <c r="F36" s="30"/>
      <c r="G36" s="158"/>
      <c r="H36" s="34"/>
    </row>
    <row r="37" spans="1:8" ht="16.899999999999999" customHeight="1">
      <c r="A37" s="41"/>
      <c r="B37" s="34"/>
      <c r="C37" s="30"/>
      <c r="D37" s="30"/>
      <c r="E37" s="30"/>
      <c r="F37" s="30"/>
      <c r="G37" s="158"/>
      <c r="H37" s="34"/>
    </row>
    <row r="38" spans="1:8" ht="16.899999999999999" customHeight="1">
      <c r="A38" s="41"/>
      <c r="B38" s="34"/>
      <c r="C38" s="30"/>
      <c r="D38" s="30"/>
      <c r="E38" s="30"/>
      <c r="F38" s="30"/>
      <c r="G38" s="158"/>
      <c r="H38" s="34"/>
    </row>
    <row r="39" spans="1:8" ht="16.899999999999999" customHeight="1">
      <c r="A39" s="41"/>
      <c r="B39" s="34"/>
      <c r="C39" s="30"/>
      <c r="D39" s="30"/>
      <c r="E39" s="30"/>
      <c r="F39" s="30"/>
      <c r="G39" s="158"/>
      <c r="H39" s="34"/>
    </row>
    <row r="40" spans="1:8" ht="16.899999999999999" customHeight="1">
      <c r="A40" s="41"/>
      <c r="B40" s="34"/>
      <c r="C40" s="30"/>
      <c r="D40" s="30"/>
      <c r="E40" s="30"/>
      <c r="F40" s="30"/>
      <c r="G40" s="158"/>
      <c r="H40" s="34"/>
    </row>
    <row r="41" spans="1:8" ht="16.899999999999999" customHeight="1">
      <c r="A41" s="41"/>
      <c r="B41" s="34"/>
      <c r="C41" s="30"/>
      <c r="D41" s="30"/>
      <c r="E41" s="30"/>
      <c r="F41" s="30"/>
      <c r="G41" s="158"/>
      <c r="H41" s="34"/>
    </row>
    <row r="42" spans="1:8" ht="16.899999999999999" customHeight="1">
      <c r="A42" s="41"/>
      <c r="B42" s="34"/>
      <c r="C42" s="30"/>
      <c r="D42" s="30"/>
      <c r="E42" s="30"/>
      <c r="F42" s="30"/>
      <c r="G42" s="158"/>
      <c r="H42" s="34"/>
    </row>
    <row r="43" spans="1:8" ht="16.899999999999999" customHeight="1">
      <c r="A43" s="41"/>
      <c r="B43" s="34"/>
      <c r="C43" s="30"/>
      <c r="D43" s="30"/>
      <c r="E43" s="30"/>
      <c r="F43" s="30"/>
      <c r="G43" s="158"/>
      <c r="H43" s="34"/>
    </row>
    <row r="44" spans="1:8" ht="16.899999999999999" customHeight="1">
      <c r="A44" s="41"/>
      <c r="B44" s="34"/>
      <c r="C44" s="30"/>
      <c r="D44" s="30"/>
      <c r="E44" s="30"/>
      <c r="F44" s="30"/>
      <c r="G44" s="158"/>
      <c r="H44" s="34"/>
    </row>
    <row r="45" spans="1:8" ht="16.899999999999999" customHeight="1">
      <c r="A45" s="41"/>
      <c r="B45" s="34"/>
      <c r="C45" s="30"/>
      <c r="D45" s="30"/>
      <c r="E45" s="30"/>
      <c r="F45" s="30"/>
      <c r="G45" s="158"/>
      <c r="H45" s="34"/>
    </row>
    <row r="46" spans="1:8" ht="16.899999999999999" customHeight="1">
      <c r="A46" s="41"/>
      <c r="B46" s="34"/>
      <c r="C46" s="30"/>
      <c r="D46" s="30"/>
      <c r="E46" s="30"/>
      <c r="F46" s="30"/>
      <c r="G46" s="158"/>
      <c r="H46" s="34"/>
    </row>
    <row r="47" spans="1:8" ht="16.899999999999999" customHeight="1">
      <c r="A47" s="41"/>
      <c r="B47" s="34"/>
      <c r="C47" s="34"/>
      <c r="D47" s="34"/>
      <c r="E47" s="34"/>
      <c r="F47" s="34"/>
      <c r="G47" s="264"/>
      <c r="H47" s="34"/>
    </row>
    <row r="48" spans="1:8" ht="16.899999999999999" customHeight="1">
      <c r="A48" s="41"/>
      <c r="B48" s="34"/>
      <c r="C48" s="34"/>
      <c r="D48" s="34"/>
      <c r="E48" s="34"/>
      <c r="F48" s="34"/>
      <c r="G48" s="42"/>
      <c r="H48" s="34"/>
    </row>
    <row r="49" spans="1:8" ht="16.899999999999999" customHeight="1">
      <c r="A49" s="41"/>
      <c r="B49" s="34"/>
      <c r="C49" s="34"/>
      <c r="D49" s="34"/>
      <c r="E49" s="34"/>
      <c r="F49" s="34"/>
      <c r="G49" s="42"/>
      <c r="H49" s="34"/>
    </row>
    <row r="50" spans="1:8" ht="16.899999999999999" customHeight="1">
      <c r="A50" s="41"/>
      <c r="B50" s="34"/>
      <c r="C50" s="34"/>
      <c r="D50" s="34"/>
      <c r="E50" s="34"/>
      <c r="F50" s="34"/>
      <c r="G50" s="42"/>
      <c r="H50" s="34"/>
    </row>
    <row r="51" spans="1:8" ht="16.899999999999999" customHeight="1">
      <c r="A51" s="41"/>
      <c r="B51" s="34"/>
      <c r="C51" s="34"/>
      <c r="D51" s="34"/>
      <c r="E51" s="34"/>
      <c r="F51" s="34"/>
      <c r="G51" s="42"/>
      <c r="H51" s="34"/>
    </row>
    <row r="52" spans="1:8" ht="16.899999999999999" customHeight="1">
      <c r="A52" s="41"/>
      <c r="B52" s="34"/>
      <c r="C52" s="34"/>
      <c r="D52" s="34"/>
      <c r="E52" s="34"/>
      <c r="F52" s="34"/>
      <c r="G52" s="42"/>
      <c r="H52" s="34"/>
    </row>
    <row r="53" spans="1:8" ht="16.899999999999999" customHeight="1">
      <c r="A53" s="41"/>
      <c r="B53" s="34"/>
      <c r="C53" s="34"/>
      <c r="D53" s="34"/>
      <c r="E53" s="34"/>
      <c r="F53" s="101"/>
      <c r="G53" s="102"/>
      <c r="H53" s="34"/>
    </row>
    <row r="54" spans="1:8" ht="16.899999999999999" customHeight="1">
      <c r="A54" s="41"/>
      <c r="B54" s="34"/>
      <c r="C54" s="74"/>
      <c r="D54" s="74"/>
      <c r="E54" s="34"/>
      <c r="F54" s="34"/>
      <c r="G54" s="42"/>
      <c r="H54" s="34"/>
    </row>
    <row r="55" spans="1:8" ht="16.899999999999999" customHeight="1">
      <c r="A55" s="41"/>
      <c r="B55" s="34"/>
      <c r="C55" s="74"/>
      <c r="D55" s="74"/>
      <c r="E55" s="34"/>
      <c r="F55" s="34"/>
      <c r="G55" s="42"/>
      <c r="H55" s="34"/>
    </row>
    <row r="56" spans="1:8" ht="16.899999999999999" customHeight="1">
      <c r="A56" s="41"/>
      <c r="B56" s="34"/>
      <c r="C56" s="30"/>
      <c r="D56" s="30"/>
      <c r="E56" s="30"/>
      <c r="F56" s="160"/>
      <c r="G56" s="158"/>
      <c r="H56" s="34"/>
    </row>
    <row r="57" spans="1:8" ht="16.899999999999999" customHeight="1">
      <c r="A57" s="41"/>
      <c r="B57" s="34"/>
      <c r="C57" s="30"/>
      <c r="D57" s="30"/>
      <c r="E57" s="30"/>
      <c r="F57" s="160"/>
      <c r="G57" s="158"/>
      <c r="H57" s="34"/>
    </row>
    <row r="58" spans="1:8" ht="16.899999999999999" customHeight="1">
      <c r="A58" s="41"/>
      <c r="B58" s="34"/>
      <c r="C58" s="30"/>
      <c r="D58" s="30"/>
      <c r="E58" s="30"/>
      <c r="F58" s="160"/>
      <c r="G58" s="158"/>
      <c r="H58" s="34"/>
    </row>
    <row r="59" spans="1:8" ht="16.899999999999999" customHeight="1">
      <c r="A59" s="41"/>
      <c r="B59" s="34"/>
      <c r="C59" s="30"/>
      <c r="D59" s="30"/>
      <c r="E59" s="30"/>
      <c r="F59" s="160"/>
      <c r="G59" s="158"/>
      <c r="H59" s="34"/>
    </row>
    <row r="60" spans="1:8" ht="16.899999999999999" customHeight="1">
      <c r="A60" s="41"/>
      <c r="B60" s="34"/>
      <c r="C60" s="30"/>
      <c r="D60" s="30"/>
      <c r="E60" s="30"/>
      <c r="F60" s="160"/>
      <c r="G60" s="158"/>
      <c r="H60" s="34"/>
    </row>
    <row r="61" spans="1:8" ht="16.899999999999999" customHeight="1">
      <c r="A61" s="41"/>
      <c r="B61" s="34"/>
      <c r="C61" s="30"/>
      <c r="D61" s="30"/>
      <c r="E61" s="30"/>
      <c r="F61" s="160"/>
      <c r="G61" s="158"/>
      <c r="H61" s="34"/>
    </row>
    <row r="62" spans="1:8" ht="16.899999999999999" customHeight="1">
      <c r="A62" s="41"/>
      <c r="B62" s="34"/>
      <c r="C62" s="30"/>
      <c r="D62" s="30"/>
      <c r="E62" s="30"/>
      <c r="F62" s="160"/>
      <c r="G62" s="158"/>
      <c r="H62" s="34"/>
    </row>
    <row r="63" spans="1:8" ht="16.899999999999999" customHeight="1">
      <c r="A63" s="41"/>
      <c r="B63" s="34"/>
      <c r="C63" s="30"/>
      <c r="D63" s="30"/>
      <c r="E63" s="30"/>
      <c r="F63" s="160"/>
      <c r="G63" s="158"/>
      <c r="H63" s="34"/>
    </row>
    <row r="64" spans="1:8" ht="16.899999999999999" customHeight="1">
      <c r="A64" s="41"/>
      <c r="B64" s="34"/>
      <c r="C64" s="30"/>
      <c r="D64" s="30"/>
      <c r="E64" s="30"/>
      <c r="F64" s="160"/>
      <c r="G64" s="158"/>
      <c r="H64" s="34"/>
    </row>
    <row r="65" spans="1:8" ht="16.899999999999999" customHeight="1" thickBot="1">
      <c r="A65" s="127"/>
      <c r="B65" s="70"/>
      <c r="C65" s="116"/>
      <c r="D65" s="116"/>
      <c r="E65" s="116"/>
      <c r="F65" s="518"/>
      <c r="G65" s="519"/>
      <c r="H65" s="34"/>
    </row>
    <row r="66" spans="1:8" ht="16.899999999999999" customHeight="1">
      <c r="A66" s="34"/>
      <c r="B66" s="34"/>
      <c r="C66" s="34"/>
      <c r="D66" s="34"/>
      <c r="E66" s="34"/>
      <c r="F66" s="34"/>
      <c r="G66" s="34"/>
      <c r="H66" s="34"/>
    </row>
    <row r="67" spans="1:8" ht="16.899999999999999" customHeight="1">
      <c r="A67" s="101">
        <v>90</v>
      </c>
      <c r="B67" s="101"/>
      <c r="C67" s="101"/>
      <c r="D67" s="101"/>
      <c r="E67" s="101"/>
      <c r="F67" s="101"/>
      <c r="G67" s="101"/>
      <c r="H67" s="34"/>
    </row>
    <row r="68" spans="1:8">
      <c r="A68" s="34"/>
    </row>
    <row r="69" spans="1:8">
      <c r="A69" s="34"/>
    </row>
    <row r="70" spans="1:8">
      <c r="A70" s="34"/>
    </row>
    <row r="71" spans="1:8">
      <c r="A71" s="34"/>
    </row>
    <row r="72" spans="1:8">
      <c r="A72" s="34"/>
    </row>
    <row r="73" spans="1:8">
      <c r="A73" s="34"/>
    </row>
    <row r="74" spans="1:8">
      <c r="A74" s="34"/>
    </row>
    <row r="75" spans="1:8">
      <c r="A75" s="34"/>
    </row>
    <row r="76" spans="1:8">
      <c r="A76" s="34"/>
    </row>
    <row r="77" spans="1:8">
      <c r="A77" s="34"/>
    </row>
    <row r="78" spans="1:8">
      <c r="A78" s="34"/>
    </row>
    <row r="79" spans="1:8">
      <c r="A79" s="34"/>
    </row>
    <row r="80" spans="1:8">
      <c r="A80" s="34"/>
    </row>
    <row r="81" spans="1:1">
      <c r="A81" s="34"/>
    </row>
    <row r="82" spans="1:1">
      <c r="A82" s="34"/>
    </row>
  </sheetData>
  <printOptions horizontalCentered="1"/>
  <pageMargins left="0.5" right="0.5" top="0.5" bottom="0.5" header="0.5" footer="0.5"/>
  <pageSetup scale="61"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68"/>
  <sheetViews>
    <sheetView showGridLines="0" defaultGridColor="0" topLeftCell="A13" colorId="22" zoomScale="75" zoomScaleNormal="75" workbookViewId="0">
      <selection activeCell="G51" sqref="G51"/>
    </sheetView>
  </sheetViews>
  <sheetFormatPr defaultColWidth="9.77734375" defaultRowHeight="15"/>
  <cols>
    <col min="1" max="1" width="7.77734375" customWidth="1"/>
    <col min="2" max="2" width="1.77734375" customWidth="1"/>
    <col min="3" max="3" width="35.77734375" customWidth="1"/>
    <col min="4" max="4" width="12.77734375" customWidth="1"/>
    <col min="5" max="5" width="16.77734375" customWidth="1"/>
    <col min="6" max="6" width="30.77734375" customWidth="1"/>
    <col min="7" max="7" width="15.77734375" customWidth="1"/>
  </cols>
  <sheetData>
    <row r="1" spans="1:8" ht="16.899999999999999" customHeight="1" thickBot="1">
      <c r="A1" s="1475" t="str">
        <f>'Data Sheet'!A50</f>
        <v>Annual Report of Frontier Telephone of Rochester, Inc.                                                       For the period ending December 31, 2015</v>
      </c>
      <c r="B1" s="2"/>
      <c r="C1" s="2"/>
      <c r="D1" s="2"/>
      <c r="E1" s="2"/>
      <c r="F1" s="2"/>
      <c r="G1" s="2"/>
      <c r="H1" s="2"/>
    </row>
    <row r="2" spans="1:8" ht="16.899999999999999" customHeight="1">
      <c r="A2" s="236"/>
      <c r="B2" s="131"/>
      <c r="C2" s="131"/>
      <c r="D2" s="131"/>
      <c r="E2" s="131"/>
      <c r="F2" s="131"/>
      <c r="G2" s="237"/>
      <c r="H2" s="2"/>
    </row>
    <row r="3" spans="1:8" ht="16.899999999999999" customHeight="1">
      <c r="A3" s="122"/>
      <c r="B3" s="2"/>
      <c r="C3" s="2"/>
      <c r="D3" s="2"/>
      <c r="E3" s="2"/>
      <c r="F3" s="2"/>
      <c r="G3" s="240"/>
      <c r="H3" s="2"/>
    </row>
    <row r="4" spans="1:8" ht="16.899999999999999" customHeight="1">
      <c r="A4" s="497" t="s">
        <v>2677</v>
      </c>
      <c r="B4" s="129"/>
      <c r="C4" s="129"/>
      <c r="D4" s="129"/>
      <c r="E4" s="129"/>
      <c r="F4" s="129"/>
      <c r="G4" s="238"/>
      <c r="H4" s="2"/>
    </row>
    <row r="5" spans="1:8" ht="16.899999999999999" customHeight="1">
      <c r="A5" s="497" t="s">
        <v>2678</v>
      </c>
      <c r="B5" s="129"/>
      <c r="C5" s="129"/>
      <c r="D5" s="129"/>
      <c r="E5" s="129"/>
      <c r="F5" s="129"/>
      <c r="G5" s="238"/>
      <c r="H5" s="2"/>
    </row>
    <row r="6" spans="1:8" ht="16.899999999999999" customHeight="1">
      <c r="A6" s="122"/>
      <c r="B6" s="2"/>
      <c r="C6" s="2"/>
      <c r="D6" s="2"/>
      <c r="E6" s="2"/>
      <c r="F6" s="2"/>
      <c r="G6" s="240"/>
      <c r="H6" s="2"/>
    </row>
    <row r="7" spans="1:8" ht="16.899999999999999" customHeight="1">
      <c r="A7" s="504" t="s">
        <v>336</v>
      </c>
      <c r="B7" s="2" t="s">
        <v>2679</v>
      </c>
      <c r="C7" s="2"/>
      <c r="D7" s="2"/>
      <c r="E7" s="2"/>
      <c r="F7" s="2"/>
      <c r="G7" s="240"/>
      <c r="H7" s="2"/>
    </row>
    <row r="8" spans="1:8" ht="16.899999999999999" customHeight="1">
      <c r="A8" s="122"/>
      <c r="B8" s="2" t="s">
        <v>2680</v>
      </c>
      <c r="C8" s="2"/>
      <c r="D8" s="2"/>
      <c r="E8" s="2"/>
      <c r="F8" s="2"/>
      <c r="G8" s="240"/>
      <c r="H8" s="2"/>
    </row>
    <row r="9" spans="1:8" ht="16.899999999999999" customHeight="1">
      <c r="A9" s="122"/>
      <c r="B9" s="2" t="s">
        <v>2681</v>
      </c>
      <c r="C9" s="2"/>
      <c r="D9" s="2"/>
      <c r="E9" s="2"/>
      <c r="F9" s="2"/>
      <c r="G9" s="240"/>
      <c r="H9" s="2"/>
    </row>
    <row r="10" spans="1:8" ht="16.899999999999999" customHeight="1">
      <c r="A10" s="504" t="s">
        <v>350</v>
      </c>
      <c r="B10" s="2" t="s">
        <v>2682</v>
      </c>
      <c r="C10" s="2"/>
      <c r="D10" s="2"/>
      <c r="E10" s="2"/>
      <c r="F10" s="2"/>
      <c r="G10" s="240"/>
      <c r="H10" s="2"/>
    </row>
    <row r="11" spans="1:8" ht="16.899999999999999" customHeight="1">
      <c r="A11" s="504" t="s">
        <v>383</v>
      </c>
      <c r="B11" s="2" t="s">
        <v>2683</v>
      </c>
      <c r="C11" s="2"/>
      <c r="D11" s="2"/>
      <c r="E11" s="2"/>
      <c r="F11" s="2"/>
      <c r="G11" s="240"/>
      <c r="H11" s="2"/>
    </row>
    <row r="12" spans="1:8" ht="16.899999999999999" customHeight="1">
      <c r="A12" s="122"/>
      <c r="B12" s="2" t="s">
        <v>2684</v>
      </c>
      <c r="C12" s="2"/>
      <c r="D12" s="2"/>
      <c r="E12" s="2"/>
      <c r="F12" s="2"/>
      <c r="G12" s="240"/>
      <c r="H12" s="2"/>
    </row>
    <row r="13" spans="1:8" ht="16.899999999999999" customHeight="1">
      <c r="A13" s="241"/>
      <c r="B13" s="242"/>
      <c r="C13" s="242"/>
      <c r="D13" s="242"/>
      <c r="E13" s="242"/>
      <c r="F13" s="242"/>
      <c r="G13" s="243"/>
      <c r="H13" s="2"/>
    </row>
    <row r="14" spans="1:8" ht="16.899999999999999" customHeight="1">
      <c r="A14" s="429"/>
      <c r="B14" s="2"/>
      <c r="C14" s="285"/>
      <c r="D14" s="450" t="s">
        <v>2685</v>
      </c>
      <c r="E14" s="450" t="s">
        <v>1410</v>
      </c>
      <c r="F14" s="450" t="s">
        <v>2686</v>
      </c>
      <c r="G14" s="240"/>
      <c r="H14" s="2"/>
    </row>
    <row r="15" spans="1:8" ht="16.899999999999999" customHeight="1">
      <c r="A15" s="427" t="s">
        <v>489</v>
      </c>
      <c r="B15" s="2"/>
      <c r="C15" s="450" t="s">
        <v>2687</v>
      </c>
      <c r="D15" s="450" t="s">
        <v>2688</v>
      </c>
      <c r="E15" s="450" t="s">
        <v>501</v>
      </c>
      <c r="F15" s="450" t="s">
        <v>2689</v>
      </c>
      <c r="G15" s="374" t="s">
        <v>730</v>
      </c>
      <c r="H15" s="2"/>
    </row>
    <row r="16" spans="1:8" ht="16.899999999999999" customHeight="1">
      <c r="A16" s="428" t="s">
        <v>501</v>
      </c>
      <c r="B16" s="242"/>
      <c r="C16" s="507" t="s">
        <v>226</v>
      </c>
      <c r="D16" s="507" t="s">
        <v>227</v>
      </c>
      <c r="E16" s="507" t="s">
        <v>228</v>
      </c>
      <c r="F16" s="507" t="s">
        <v>515</v>
      </c>
      <c r="G16" s="509" t="s">
        <v>516</v>
      </c>
      <c r="H16" s="2"/>
    </row>
    <row r="17" spans="1:8" ht="16.899999999999999" customHeight="1">
      <c r="A17" s="429"/>
      <c r="B17" s="2"/>
      <c r="C17" s="1100" t="s">
        <v>2690</v>
      </c>
      <c r="D17" s="1055"/>
      <c r="E17" s="1055"/>
      <c r="F17" s="1055"/>
      <c r="G17" s="1056"/>
      <c r="H17" s="2"/>
    </row>
    <row r="18" spans="1:8" ht="16.899999999999999" customHeight="1">
      <c r="A18" s="427" t="s">
        <v>231</v>
      </c>
      <c r="B18" s="2"/>
      <c r="C18" s="1057" t="s">
        <v>2691</v>
      </c>
      <c r="D18" s="1058" t="s">
        <v>1417</v>
      </c>
      <c r="E18" s="1058" t="s">
        <v>2692</v>
      </c>
      <c r="F18" s="1057" t="s">
        <v>2693</v>
      </c>
      <c r="G18" s="1059">
        <v>2287203.85</v>
      </c>
      <c r="H18" s="2"/>
    </row>
    <row r="19" spans="1:8" ht="16.899999999999999" customHeight="1">
      <c r="A19" s="427" t="s">
        <v>463</v>
      </c>
      <c r="B19" s="2"/>
      <c r="C19" s="1057"/>
      <c r="D19" s="1058"/>
      <c r="E19" s="1058"/>
      <c r="F19" s="1057" t="s">
        <v>2694</v>
      </c>
      <c r="G19" s="1060"/>
      <c r="H19" s="2"/>
    </row>
    <row r="20" spans="1:8" ht="16.899999999999999" customHeight="1">
      <c r="A20" s="427" t="s">
        <v>471</v>
      </c>
      <c r="B20" s="2"/>
      <c r="C20" s="1057" t="s">
        <v>2695</v>
      </c>
      <c r="D20" s="1058" t="s">
        <v>1417</v>
      </c>
      <c r="E20" s="1058" t="s">
        <v>2696</v>
      </c>
      <c r="F20" s="1057" t="s">
        <v>2697</v>
      </c>
      <c r="G20" s="1060">
        <v>32680221.620000001</v>
      </c>
      <c r="H20" s="2"/>
    </row>
    <row r="21" spans="1:8" ht="16.899999999999999" customHeight="1">
      <c r="A21" s="427" t="s">
        <v>530</v>
      </c>
      <c r="B21" s="2"/>
      <c r="C21" s="1057"/>
      <c r="D21" s="1058"/>
      <c r="E21" s="1058" t="s">
        <v>2698</v>
      </c>
      <c r="F21" s="1057" t="s">
        <v>2699</v>
      </c>
      <c r="G21" s="1060">
        <v>8523075.4600000009</v>
      </c>
      <c r="H21" s="2"/>
    </row>
    <row r="22" spans="1:8" ht="16.899999999999999" customHeight="1">
      <c r="A22" s="427" t="s">
        <v>532</v>
      </c>
      <c r="B22" s="2"/>
      <c r="C22" s="1057" t="s">
        <v>2700</v>
      </c>
      <c r="D22" s="1058" t="s">
        <v>1417</v>
      </c>
      <c r="E22" s="1058" t="s">
        <v>2701</v>
      </c>
      <c r="F22" s="1057" t="s">
        <v>2702</v>
      </c>
      <c r="G22" s="1060">
        <v>5421135.9699999997</v>
      </c>
      <c r="H22" s="2"/>
    </row>
    <row r="23" spans="1:8" ht="16.899999999999999" customHeight="1">
      <c r="A23" s="427" t="s">
        <v>242</v>
      </c>
      <c r="B23" s="2"/>
      <c r="C23" s="1057"/>
      <c r="D23" s="1058"/>
      <c r="E23" s="1058"/>
      <c r="F23" s="1057"/>
      <c r="G23" s="1060"/>
      <c r="H23" s="2"/>
    </row>
    <row r="24" spans="1:8" ht="16.899999999999999" customHeight="1">
      <c r="A24" s="427" t="s">
        <v>245</v>
      </c>
      <c r="B24" s="2"/>
      <c r="C24" s="1057" t="s">
        <v>2703</v>
      </c>
      <c r="D24" s="1058" t="s">
        <v>1417</v>
      </c>
      <c r="E24" s="1102" t="s">
        <v>2704</v>
      </c>
      <c r="F24" s="1057" t="s">
        <v>2697</v>
      </c>
      <c r="G24" s="1060">
        <v>863213.82</v>
      </c>
      <c r="H24" s="2"/>
    </row>
    <row r="25" spans="1:8" ht="16.899999999999999" customHeight="1">
      <c r="A25" s="427" t="s">
        <v>248</v>
      </c>
      <c r="B25" s="2"/>
      <c r="C25" s="1057"/>
      <c r="D25" s="1058"/>
      <c r="E25" s="1058"/>
      <c r="F25" s="1057" t="s">
        <v>2705</v>
      </c>
      <c r="G25" s="1062"/>
      <c r="H25" s="2"/>
    </row>
    <row r="26" spans="1:8" ht="16.899999999999999" customHeight="1">
      <c r="A26" s="427" t="s">
        <v>252</v>
      </c>
      <c r="B26" s="2"/>
      <c r="C26" s="1057"/>
      <c r="D26" s="1058"/>
      <c r="E26" s="1058"/>
      <c r="F26" s="1057" t="s">
        <v>2702</v>
      </c>
      <c r="G26" s="1062" t="s">
        <v>1548</v>
      </c>
      <c r="H26" s="2"/>
    </row>
    <row r="27" spans="1:8" ht="16.899999999999999" customHeight="1">
      <c r="A27" s="427" t="s">
        <v>538</v>
      </c>
      <c r="B27" s="2"/>
      <c r="C27" s="1057"/>
      <c r="D27" s="1058"/>
      <c r="E27" s="1058"/>
      <c r="F27" s="1057"/>
      <c r="G27" s="1062"/>
      <c r="H27" s="2"/>
    </row>
    <row r="28" spans="1:8" ht="16.899999999999999" customHeight="1">
      <c r="A28" s="427" t="s">
        <v>540</v>
      </c>
      <c r="B28" s="2"/>
      <c r="C28" s="1057"/>
      <c r="D28" s="1058"/>
      <c r="E28" s="1058"/>
      <c r="F28" s="1057"/>
      <c r="G28" s="1061"/>
      <c r="H28" s="2"/>
    </row>
    <row r="29" spans="1:8" ht="16.899999999999999" customHeight="1">
      <c r="A29" s="427" t="s">
        <v>542</v>
      </c>
      <c r="B29" s="2"/>
      <c r="C29" s="1100" t="s">
        <v>2706</v>
      </c>
      <c r="D29" s="1058"/>
      <c r="E29" s="1058"/>
      <c r="F29" s="1057"/>
      <c r="G29" s="1062"/>
      <c r="H29" s="2"/>
    </row>
    <row r="30" spans="1:8" ht="16.899999999999999" customHeight="1">
      <c r="A30" s="427" t="s">
        <v>544</v>
      </c>
      <c r="B30" s="2"/>
      <c r="C30" s="1057" t="s">
        <v>2707</v>
      </c>
      <c r="D30" s="1058" t="s">
        <v>1417</v>
      </c>
      <c r="E30" s="1058"/>
      <c r="F30" s="1057" t="s">
        <v>2708</v>
      </c>
      <c r="G30" s="1062" t="s">
        <v>2709</v>
      </c>
      <c r="H30" s="2"/>
    </row>
    <row r="31" spans="1:8" ht="16.899999999999999" customHeight="1">
      <c r="A31" s="427" t="s">
        <v>546</v>
      </c>
      <c r="B31" s="2"/>
      <c r="C31" s="292"/>
      <c r="D31" s="1101"/>
      <c r="E31" s="1101"/>
      <c r="F31" s="292" t="s">
        <v>2710</v>
      </c>
      <c r="G31" s="1097" t="s">
        <v>2711</v>
      </c>
      <c r="H31" s="2"/>
    </row>
    <row r="32" spans="1:8" ht="16.899999999999999" customHeight="1">
      <c r="A32" s="427" t="s">
        <v>547</v>
      </c>
      <c r="B32" s="2"/>
      <c r="C32" s="292" t="s">
        <v>2712</v>
      </c>
      <c r="D32" s="1101" t="s">
        <v>2713</v>
      </c>
      <c r="E32" s="1101"/>
      <c r="F32" s="292" t="s">
        <v>2714</v>
      </c>
      <c r="G32" s="1098">
        <v>0</v>
      </c>
      <c r="H32" s="2"/>
    </row>
    <row r="33" spans="1:8" ht="16.899999999999999" customHeight="1">
      <c r="A33" s="427" t="s">
        <v>548</v>
      </c>
      <c r="B33" s="2"/>
      <c r="C33" s="292"/>
      <c r="D33" s="1101"/>
      <c r="E33" s="1101"/>
      <c r="F33" s="292" t="s">
        <v>2715</v>
      </c>
      <c r="G33" s="1098"/>
      <c r="H33" s="2"/>
    </row>
    <row r="34" spans="1:8" ht="16.899999999999999" customHeight="1">
      <c r="A34" s="427" t="s">
        <v>549</v>
      </c>
      <c r="B34" s="2"/>
      <c r="C34" s="292" t="s">
        <v>2716</v>
      </c>
      <c r="D34" s="1101" t="s">
        <v>1417</v>
      </c>
      <c r="E34" s="1101" t="s">
        <v>2717</v>
      </c>
      <c r="F34" s="292" t="s">
        <v>2718</v>
      </c>
      <c r="G34" s="1098"/>
      <c r="H34" s="2"/>
    </row>
    <row r="35" spans="1:8" ht="16.899999999999999" customHeight="1">
      <c r="A35" s="427" t="s">
        <v>550</v>
      </c>
      <c r="B35" s="2"/>
      <c r="C35" s="292"/>
      <c r="D35" s="1101"/>
      <c r="E35" s="1101"/>
      <c r="F35" s="292" t="s">
        <v>2719</v>
      </c>
      <c r="G35" s="1098"/>
      <c r="H35" s="2"/>
    </row>
    <row r="36" spans="1:8" ht="16.899999999999999" customHeight="1">
      <c r="A36" s="427" t="s">
        <v>551</v>
      </c>
      <c r="B36" s="2"/>
      <c r="C36" s="292"/>
      <c r="D36" s="1101"/>
      <c r="E36" s="1101"/>
      <c r="F36" s="292" t="s">
        <v>2720</v>
      </c>
      <c r="G36" s="1098"/>
      <c r="H36" s="2"/>
    </row>
    <row r="37" spans="1:8" ht="16.899999999999999" customHeight="1">
      <c r="A37" s="427" t="s">
        <v>552</v>
      </c>
      <c r="B37" s="2"/>
      <c r="C37" s="292" t="s">
        <v>2721</v>
      </c>
      <c r="D37" s="1101" t="s">
        <v>2713</v>
      </c>
      <c r="E37" s="1101" t="s">
        <v>1963</v>
      </c>
      <c r="F37" s="292" t="s">
        <v>2722</v>
      </c>
      <c r="G37" s="1098">
        <v>0</v>
      </c>
      <c r="H37" s="2"/>
    </row>
    <row r="38" spans="1:8" ht="16.899999999999999" customHeight="1">
      <c r="A38" s="427" t="s">
        <v>553</v>
      </c>
      <c r="B38" s="2"/>
      <c r="C38" s="292"/>
      <c r="D38" s="1101"/>
      <c r="E38" s="1101"/>
      <c r="F38" s="292" t="s">
        <v>2723</v>
      </c>
      <c r="G38" s="1098"/>
      <c r="H38" s="2"/>
    </row>
    <row r="39" spans="1:8" ht="16.899999999999999" customHeight="1">
      <c r="A39" s="427"/>
      <c r="B39" s="2"/>
      <c r="C39" s="292"/>
      <c r="D39" s="1101"/>
      <c r="E39" s="1101"/>
      <c r="F39" s="292" t="s">
        <v>2724</v>
      </c>
      <c r="G39" s="1098"/>
      <c r="H39" s="2"/>
    </row>
    <row r="40" spans="1:8" ht="16.899999999999999" customHeight="1">
      <c r="A40" s="427" t="s">
        <v>554</v>
      </c>
      <c r="B40" s="2"/>
      <c r="C40" s="292"/>
      <c r="D40" s="1101"/>
      <c r="E40" s="1101"/>
      <c r="F40" s="292" t="s">
        <v>2725</v>
      </c>
      <c r="G40" s="1098"/>
      <c r="H40" s="2"/>
    </row>
    <row r="41" spans="1:8" ht="16.899999999999999" customHeight="1">
      <c r="A41" s="427" t="s">
        <v>555</v>
      </c>
      <c r="B41" s="2"/>
      <c r="C41" s="292" t="s">
        <v>2726</v>
      </c>
      <c r="D41" s="1101" t="s">
        <v>2713</v>
      </c>
      <c r="E41" s="1101" t="s">
        <v>2727</v>
      </c>
      <c r="F41" s="292" t="s">
        <v>2728</v>
      </c>
      <c r="G41" s="1098">
        <v>0</v>
      </c>
      <c r="H41" s="2"/>
    </row>
    <row r="42" spans="1:8" ht="16.899999999999999" customHeight="1">
      <c r="A42" s="427" t="s">
        <v>556</v>
      </c>
      <c r="B42" s="2"/>
      <c r="C42" s="292"/>
      <c r="D42" s="1101"/>
      <c r="E42" s="1101"/>
      <c r="F42" s="292" t="s">
        <v>2729</v>
      </c>
      <c r="G42" s="1098"/>
      <c r="H42" s="2"/>
    </row>
    <row r="43" spans="1:8" ht="16.899999999999999" customHeight="1">
      <c r="A43" s="427" t="s">
        <v>557</v>
      </c>
      <c r="B43" s="2"/>
      <c r="C43" s="292"/>
      <c r="D43" s="1101"/>
      <c r="E43" s="1101"/>
      <c r="F43" s="292" t="s">
        <v>2730</v>
      </c>
      <c r="G43" s="1098"/>
      <c r="H43" s="2"/>
    </row>
    <row r="44" spans="1:8" ht="16.899999999999999" customHeight="1">
      <c r="A44" s="427" t="s">
        <v>696</v>
      </c>
      <c r="B44" s="2"/>
      <c r="C44" s="292"/>
      <c r="D44" s="1101"/>
      <c r="E44" s="1101"/>
      <c r="F44" s="292"/>
      <c r="G44" s="1098"/>
      <c r="H44" s="2"/>
    </row>
    <row r="45" spans="1:8" ht="16.899999999999999" customHeight="1">
      <c r="A45" s="427" t="s">
        <v>698</v>
      </c>
      <c r="B45" s="2"/>
      <c r="C45" s="292" t="s">
        <v>2731</v>
      </c>
      <c r="D45" s="1101" t="s">
        <v>2713</v>
      </c>
      <c r="E45" s="1101"/>
      <c r="F45" s="292" t="s">
        <v>2732</v>
      </c>
      <c r="G45" s="1098">
        <v>0</v>
      </c>
      <c r="H45" s="2"/>
    </row>
    <row r="46" spans="1:8" ht="16.899999999999999" customHeight="1">
      <c r="A46" s="427" t="s">
        <v>700</v>
      </c>
      <c r="B46" s="2"/>
      <c r="C46" s="292"/>
      <c r="D46" s="1101"/>
      <c r="E46" s="1101"/>
      <c r="F46" s="292" t="s">
        <v>2733</v>
      </c>
      <c r="G46" s="245"/>
      <c r="H46" s="2"/>
    </row>
    <row r="47" spans="1:8" ht="16.899999999999999" customHeight="1">
      <c r="A47" s="427" t="s">
        <v>292</v>
      </c>
      <c r="B47" s="2"/>
      <c r="C47" s="292"/>
      <c r="D47" s="1101"/>
      <c r="E47" s="1101"/>
      <c r="F47" s="292" t="s">
        <v>2734</v>
      </c>
      <c r="G47" s="245"/>
      <c r="H47" s="2"/>
    </row>
    <row r="48" spans="1:8" ht="16.899999999999999" customHeight="1">
      <c r="A48" s="427" t="s">
        <v>883</v>
      </c>
      <c r="B48" s="2"/>
      <c r="C48" s="292"/>
      <c r="D48" s="1101"/>
      <c r="E48" s="1101"/>
      <c r="F48" s="292"/>
      <c r="G48" s="245"/>
      <c r="H48" s="2"/>
    </row>
    <row r="49" spans="1:8" ht="16.899999999999999" customHeight="1">
      <c r="A49" s="427" t="s">
        <v>886</v>
      </c>
      <c r="B49" s="2"/>
      <c r="C49" s="292" t="s">
        <v>2735</v>
      </c>
      <c r="D49" s="1101" t="s">
        <v>2713</v>
      </c>
      <c r="E49" s="1101" t="s">
        <v>2736</v>
      </c>
      <c r="F49" s="292" t="s">
        <v>2737</v>
      </c>
      <c r="G49" s="1088">
        <v>494131.62</v>
      </c>
      <c r="H49" s="2"/>
    </row>
    <row r="50" spans="1:8" ht="16.899999999999999" customHeight="1">
      <c r="A50" s="427" t="s">
        <v>889</v>
      </c>
      <c r="B50" s="2"/>
      <c r="C50" s="292"/>
      <c r="D50" s="292"/>
      <c r="E50" s="1101" t="s">
        <v>2738</v>
      </c>
      <c r="F50" s="292" t="s">
        <v>2733</v>
      </c>
      <c r="G50" s="1088">
        <v>988806.57</v>
      </c>
      <c r="H50" s="2"/>
    </row>
    <row r="51" spans="1:8" ht="16.899999999999999" customHeight="1">
      <c r="A51" s="427" t="s">
        <v>893</v>
      </c>
      <c r="B51" s="2"/>
      <c r="C51" s="292"/>
      <c r="D51" s="292"/>
      <c r="E51" s="292"/>
      <c r="F51" s="292" t="s">
        <v>2739</v>
      </c>
      <c r="G51" s="245"/>
      <c r="H51" s="2"/>
    </row>
    <row r="52" spans="1:8" ht="16.899999999999999" customHeight="1">
      <c r="A52" s="427" t="s">
        <v>896</v>
      </c>
      <c r="B52" s="2"/>
      <c r="C52" s="292"/>
      <c r="D52" s="292"/>
      <c r="E52" s="292"/>
      <c r="F52" s="292"/>
      <c r="G52" s="245"/>
      <c r="H52" s="2"/>
    </row>
    <row r="53" spans="1:8" ht="16.899999999999999" customHeight="1">
      <c r="A53" s="427" t="s">
        <v>899</v>
      </c>
      <c r="B53" s="2"/>
      <c r="C53" s="292"/>
      <c r="D53" s="292"/>
      <c r="E53" s="292"/>
      <c r="F53" s="292"/>
      <c r="G53" s="245"/>
      <c r="H53" s="2"/>
    </row>
    <row r="54" spans="1:8" ht="16.899999999999999" customHeight="1">
      <c r="A54" s="427" t="s">
        <v>831</v>
      </c>
      <c r="B54" s="2"/>
      <c r="C54" s="292"/>
      <c r="D54" s="292"/>
      <c r="E54" s="292"/>
      <c r="F54" s="292"/>
      <c r="G54" s="245"/>
      <c r="H54" s="2"/>
    </row>
    <row r="55" spans="1:8" ht="16.899999999999999" customHeight="1">
      <c r="A55" s="427" t="s">
        <v>836</v>
      </c>
      <c r="B55" s="2"/>
      <c r="C55" s="292"/>
      <c r="D55" s="292"/>
      <c r="E55" s="292"/>
      <c r="F55" s="292"/>
      <c r="G55" s="245"/>
      <c r="H55" s="2"/>
    </row>
    <row r="56" spans="1:8" ht="16.899999999999999" customHeight="1">
      <c r="A56" s="427" t="s">
        <v>841</v>
      </c>
      <c r="B56" s="2"/>
      <c r="C56" s="292"/>
      <c r="D56" s="292"/>
      <c r="E56" s="292"/>
      <c r="F56" s="292"/>
      <c r="G56" s="245"/>
      <c r="H56" s="2"/>
    </row>
    <row r="57" spans="1:8" ht="16.899999999999999" customHeight="1">
      <c r="A57" s="427" t="s">
        <v>310</v>
      </c>
      <c r="B57" s="2"/>
      <c r="C57" s="292"/>
      <c r="D57" s="292"/>
      <c r="E57" s="292"/>
      <c r="F57" s="292"/>
      <c r="G57" s="245"/>
      <c r="H57" s="2"/>
    </row>
    <row r="58" spans="1:8" ht="16.899999999999999" customHeight="1">
      <c r="A58" s="427" t="s">
        <v>311</v>
      </c>
      <c r="B58" s="2"/>
      <c r="C58" s="292"/>
      <c r="D58" s="292"/>
      <c r="E58" s="292"/>
      <c r="F58" s="292"/>
      <c r="G58" s="245"/>
      <c r="H58" s="2"/>
    </row>
    <row r="59" spans="1:8" ht="16.899999999999999" customHeight="1">
      <c r="A59" s="427" t="s">
        <v>912</v>
      </c>
      <c r="B59" s="2"/>
      <c r="C59" s="292" t="s">
        <v>2740</v>
      </c>
      <c r="D59" s="292"/>
      <c r="E59" s="292"/>
      <c r="F59" s="292"/>
      <c r="G59" s="245"/>
      <c r="H59" s="2"/>
    </row>
    <row r="60" spans="1:8" ht="16.899999999999999" customHeight="1">
      <c r="A60" s="427" t="s">
        <v>915</v>
      </c>
      <c r="B60" s="2"/>
      <c r="C60" s="683" t="s">
        <v>2741</v>
      </c>
      <c r="D60" s="289"/>
      <c r="E60" s="289"/>
      <c r="F60" s="289"/>
      <c r="G60" s="1099"/>
      <c r="H60" s="2"/>
    </row>
    <row r="61" spans="1:8" ht="16.899999999999999" customHeight="1" thickBot="1">
      <c r="A61" s="787" t="s">
        <v>917</v>
      </c>
      <c r="B61" s="276"/>
      <c r="C61" s="788" t="s">
        <v>2742</v>
      </c>
      <c r="D61" s="911"/>
      <c r="E61" s="911"/>
      <c r="F61" s="911"/>
      <c r="G61" s="1063">
        <f>SUM(G18:G60)</f>
        <v>51257788.909999996</v>
      </c>
      <c r="H61" s="2"/>
    </row>
    <row r="62" spans="1:8" ht="16.899999999999999" customHeight="1">
      <c r="A62" s="2"/>
      <c r="B62" s="2"/>
      <c r="C62" s="2"/>
      <c r="D62" s="2"/>
      <c r="E62" s="2"/>
      <c r="F62" s="2"/>
      <c r="G62" s="300" t="s">
        <v>436</v>
      </c>
      <c r="H62" s="2"/>
    </row>
    <row r="63" spans="1:8" ht="16.899999999999999" customHeight="1">
      <c r="A63" s="129">
        <v>91</v>
      </c>
      <c r="B63" s="129"/>
      <c r="C63" s="129"/>
      <c r="D63" s="129"/>
      <c r="E63" s="129"/>
      <c r="F63" s="129"/>
      <c r="G63" s="129"/>
      <c r="H63" s="2"/>
    </row>
    <row r="64" spans="1:8" ht="15.75" thickBot="1">
      <c r="A64" s="1475" t="str">
        <f>'Data Sheet'!A46</f>
        <v>Annual Report of Frontier Telephone of Rochester, Inc.                                For the period ending December 31, 2015</v>
      </c>
      <c r="B64" s="2"/>
      <c r="C64" s="2"/>
      <c r="D64" s="2"/>
      <c r="E64" s="2"/>
      <c r="F64" s="2"/>
      <c r="G64" s="2"/>
      <c r="H64" s="2"/>
    </row>
    <row r="65" spans="1:8">
      <c r="A65" s="236"/>
      <c r="B65" s="131"/>
      <c r="C65" s="131"/>
      <c r="D65" s="131"/>
      <c r="E65" s="131"/>
      <c r="F65" s="131"/>
      <c r="G65" s="237"/>
      <c r="H65" s="2"/>
    </row>
    <row r="66" spans="1:8">
      <c r="A66" s="122"/>
      <c r="B66" s="2"/>
      <c r="C66" s="2"/>
      <c r="D66" s="2"/>
      <c r="E66" s="2"/>
      <c r="F66" s="2"/>
      <c r="G66" s="240"/>
      <c r="H66" s="2"/>
    </row>
    <row r="67" spans="1:8" ht="18">
      <c r="A67" s="561" t="s">
        <v>2677</v>
      </c>
      <c r="B67" s="129"/>
      <c r="C67" s="129"/>
      <c r="D67" s="129"/>
      <c r="E67" s="129"/>
      <c r="F67" s="129"/>
      <c r="G67" s="238"/>
      <c r="H67" s="2"/>
    </row>
    <row r="68" spans="1:8" ht="18">
      <c r="A68" s="561" t="s">
        <v>2678</v>
      </c>
      <c r="B68" s="129"/>
      <c r="C68" s="129"/>
      <c r="D68" s="129"/>
      <c r="E68" s="129"/>
      <c r="F68" s="129"/>
      <c r="G68" s="238"/>
      <c r="H68" s="2"/>
    </row>
    <row r="69" spans="1:8">
      <c r="A69" s="122"/>
      <c r="B69" s="2"/>
      <c r="C69" s="2"/>
      <c r="D69" s="2"/>
      <c r="E69" s="2"/>
      <c r="F69" s="2"/>
      <c r="G69" s="240"/>
      <c r="H69" s="2"/>
    </row>
    <row r="70" spans="1:8">
      <c r="A70" s="122"/>
      <c r="B70" s="2"/>
      <c r="C70" s="2"/>
      <c r="D70" s="2"/>
      <c r="E70" s="2"/>
      <c r="F70" s="2"/>
      <c r="G70" s="240"/>
      <c r="H70" s="2"/>
    </row>
    <row r="71" spans="1:8">
      <c r="A71" s="122"/>
      <c r="B71" s="2"/>
      <c r="C71" s="2"/>
      <c r="D71" s="2"/>
      <c r="E71" s="2"/>
      <c r="F71" s="2"/>
      <c r="G71" s="240"/>
      <c r="H71" s="2"/>
    </row>
    <row r="72" spans="1:8">
      <c r="A72" s="122"/>
      <c r="B72" s="2"/>
      <c r="C72" s="2"/>
      <c r="D72" s="2"/>
      <c r="E72" s="2"/>
      <c r="F72" s="2"/>
      <c r="G72" s="240"/>
      <c r="H72" s="2"/>
    </row>
    <row r="73" spans="1:8">
      <c r="A73" s="122"/>
      <c r="B73" s="2"/>
      <c r="C73" s="2"/>
      <c r="D73" s="2"/>
      <c r="E73" s="2"/>
      <c r="F73" s="2"/>
      <c r="G73" s="240"/>
      <c r="H73" s="2"/>
    </row>
    <row r="74" spans="1:8">
      <c r="A74" s="122"/>
      <c r="B74" s="2"/>
      <c r="C74" s="2"/>
      <c r="D74" s="2"/>
      <c r="E74" s="2"/>
      <c r="F74" s="2"/>
      <c r="G74" s="240"/>
      <c r="H74" s="2"/>
    </row>
    <row r="75" spans="1:8">
      <c r="A75" s="241"/>
      <c r="B75" s="242"/>
      <c r="C75" s="242"/>
      <c r="D75" s="242"/>
      <c r="E75" s="242"/>
      <c r="F75" s="242"/>
      <c r="G75" s="243"/>
      <c r="H75" s="2"/>
    </row>
    <row r="76" spans="1:8">
      <c r="A76" s="429"/>
      <c r="B76" s="2"/>
      <c r="C76" s="285"/>
      <c r="D76" s="450" t="s">
        <v>2685</v>
      </c>
      <c r="E76" s="450" t="s">
        <v>1410</v>
      </c>
      <c r="F76" s="450" t="s">
        <v>2686</v>
      </c>
      <c r="G76" s="240"/>
      <c r="H76" s="2"/>
    </row>
    <row r="77" spans="1:8">
      <c r="A77" s="427" t="s">
        <v>489</v>
      </c>
      <c r="B77" s="2"/>
      <c r="C77" s="450" t="s">
        <v>2687</v>
      </c>
      <c r="D77" s="450" t="s">
        <v>2688</v>
      </c>
      <c r="E77" s="450" t="s">
        <v>501</v>
      </c>
      <c r="F77" s="450" t="s">
        <v>2689</v>
      </c>
      <c r="G77" s="374" t="s">
        <v>730</v>
      </c>
      <c r="H77" s="2"/>
    </row>
    <row r="78" spans="1:8">
      <c r="A78" s="428" t="s">
        <v>501</v>
      </c>
      <c r="B78" s="242"/>
      <c r="C78" s="507" t="s">
        <v>226</v>
      </c>
      <c r="D78" s="507" t="s">
        <v>227</v>
      </c>
      <c r="E78" s="507" t="s">
        <v>228</v>
      </c>
      <c r="F78" s="507" t="s">
        <v>515</v>
      </c>
      <c r="G78" s="509" t="s">
        <v>516</v>
      </c>
      <c r="H78" s="2"/>
    </row>
    <row r="79" spans="1:8">
      <c r="A79" s="912"/>
      <c r="B79" s="123"/>
      <c r="C79" s="292"/>
      <c r="D79" s="292"/>
      <c r="E79" s="292"/>
      <c r="F79" s="292"/>
      <c r="G79" s="245"/>
      <c r="H79" s="2"/>
    </row>
    <row r="80" spans="1:8">
      <c r="A80" s="912"/>
      <c r="B80" s="123"/>
      <c r="C80" s="292"/>
      <c r="D80" s="292"/>
      <c r="E80" s="292"/>
      <c r="F80" s="292"/>
      <c r="G80" s="498"/>
      <c r="H80" s="2"/>
    </row>
    <row r="81" spans="1:8">
      <c r="A81" s="912"/>
      <c r="B81" s="123"/>
      <c r="C81" s="292"/>
      <c r="D81" s="292"/>
      <c r="E81" s="292"/>
      <c r="F81" s="292"/>
      <c r="G81" s="245"/>
      <c r="H81" s="2"/>
    </row>
    <row r="82" spans="1:8">
      <c r="A82" s="912"/>
      <c r="B82" s="123"/>
      <c r="C82" s="292"/>
      <c r="D82" s="292"/>
      <c r="E82" s="292"/>
      <c r="F82" s="292"/>
      <c r="G82" s="245"/>
      <c r="H82" s="2"/>
    </row>
    <row r="83" spans="1:8">
      <c r="A83" s="912"/>
      <c r="B83" s="123"/>
      <c r="C83" s="292"/>
      <c r="D83" s="292"/>
      <c r="E83" s="292"/>
      <c r="F83" s="292"/>
      <c r="G83" s="245"/>
      <c r="H83" s="2"/>
    </row>
    <row r="84" spans="1:8">
      <c r="A84" s="912"/>
      <c r="B84" s="123"/>
      <c r="C84" s="292"/>
      <c r="D84" s="292"/>
      <c r="E84" s="292"/>
      <c r="F84" s="292"/>
      <c r="G84" s="245"/>
      <c r="H84" s="2"/>
    </row>
    <row r="85" spans="1:8">
      <c r="A85" s="912"/>
      <c r="B85" s="123"/>
      <c r="C85" s="292"/>
      <c r="D85" s="292"/>
      <c r="E85" s="292"/>
      <c r="F85" s="292"/>
      <c r="G85" s="245"/>
      <c r="H85" s="2"/>
    </row>
    <row r="86" spans="1:8">
      <c r="A86" s="912"/>
      <c r="B86" s="123"/>
      <c r="C86" s="292"/>
      <c r="D86" s="292"/>
      <c r="E86" s="292"/>
      <c r="F86" s="292"/>
      <c r="G86" s="245"/>
      <c r="H86" s="2"/>
    </row>
    <row r="87" spans="1:8">
      <c r="A87" s="912"/>
      <c r="B87" s="123"/>
      <c r="C87" s="292"/>
      <c r="D87" s="292"/>
      <c r="E87" s="292"/>
      <c r="F87" s="292"/>
      <c r="G87" s="245"/>
      <c r="H87" s="2"/>
    </row>
    <row r="88" spans="1:8">
      <c r="A88" s="912"/>
      <c r="B88" s="123"/>
      <c r="C88" s="292"/>
      <c r="D88" s="292"/>
      <c r="E88" s="292"/>
      <c r="F88" s="292"/>
      <c r="G88" s="245"/>
      <c r="H88" s="2"/>
    </row>
    <row r="89" spans="1:8">
      <c r="A89" s="912"/>
      <c r="B89" s="123"/>
      <c r="C89" s="292"/>
      <c r="D89" s="292"/>
      <c r="E89" s="292"/>
      <c r="F89" s="292"/>
      <c r="G89" s="245"/>
      <c r="H89" s="2"/>
    </row>
    <row r="90" spans="1:8">
      <c r="A90" s="912"/>
      <c r="B90" s="123"/>
      <c r="C90" s="292"/>
      <c r="D90" s="292"/>
      <c r="E90" s="292"/>
      <c r="F90" s="292"/>
      <c r="G90" s="245"/>
      <c r="H90" s="2"/>
    </row>
    <row r="91" spans="1:8">
      <c r="A91" s="912"/>
      <c r="B91" s="123"/>
      <c r="C91" s="292"/>
      <c r="D91" s="292"/>
      <c r="E91" s="292"/>
      <c r="F91" s="292"/>
      <c r="G91" s="245"/>
      <c r="H91" s="2"/>
    </row>
    <row r="92" spans="1:8">
      <c r="A92" s="912"/>
      <c r="B92" s="123"/>
      <c r="C92" s="292"/>
      <c r="D92" s="292"/>
      <c r="E92" s="292"/>
      <c r="F92" s="292"/>
      <c r="G92" s="245"/>
      <c r="H92" s="2"/>
    </row>
    <row r="93" spans="1:8">
      <c r="A93" s="912"/>
      <c r="B93" s="123"/>
      <c r="C93" s="292"/>
      <c r="D93" s="292"/>
      <c r="E93" s="292"/>
      <c r="F93" s="292"/>
      <c r="G93" s="245"/>
      <c r="H93" s="2"/>
    </row>
    <row r="94" spans="1:8">
      <c r="A94" s="912"/>
      <c r="B94" s="123"/>
      <c r="C94" s="292"/>
      <c r="D94" s="292"/>
      <c r="E94" s="292"/>
      <c r="F94" s="292"/>
      <c r="G94" s="245"/>
      <c r="H94" s="2"/>
    </row>
    <row r="95" spans="1:8">
      <c r="A95" s="912"/>
      <c r="B95" s="123"/>
      <c r="C95" s="292"/>
      <c r="D95" s="292"/>
      <c r="E95" s="292"/>
      <c r="F95" s="292"/>
      <c r="G95" s="245"/>
      <c r="H95" s="2"/>
    </row>
    <row r="96" spans="1:8">
      <c r="A96" s="912"/>
      <c r="B96" s="123"/>
      <c r="C96" s="292"/>
      <c r="D96" s="292"/>
      <c r="E96" s="292"/>
      <c r="F96" s="292"/>
      <c r="G96" s="245"/>
      <c r="H96" s="2"/>
    </row>
    <row r="97" spans="1:8">
      <c r="A97" s="912"/>
      <c r="B97" s="123"/>
      <c r="C97" s="292"/>
      <c r="D97" s="292"/>
      <c r="E97" s="292"/>
      <c r="F97" s="292"/>
      <c r="G97" s="245"/>
      <c r="H97" s="2"/>
    </row>
    <row r="98" spans="1:8">
      <c r="A98" s="912"/>
      <c r="B98" s="123"/>
      <c r="C98" s="292"/>
      <c r="D98" s="292"/>
      <c r="E98" s="292"/>
      <c r="F98" s="292"/>
      <c r="G98" s="245"/>
      <c r="H98" s="2"/>
    </row>
    <row r="99" spans="1:8">
      <c r="A99" s="912"/>
      <c r="B99" s="123"/>
      <c r="C99" s="292"/>
      <c r="D99" s="292"/>
      <c r="E99" s="292"/>
      <c r="F99" s="292"/>
      <c r="G99" s="245"/>
      <c r="H99" s="2"/>
    </row>
    <row r="100" spans="1:8">
      <c r="A100" s="912"/>
      <c r="B100" s="123"/>
      <c r="C100" s="292"/>
      <c r="D100" s="292"/>
      <c r="E100" s="292"/>
      <c r="F100" s="292"/>
      <c r="G100" s="245"/>
      <c r="H100" s="2"/>
    </row>
    <row r="101" spans="1:8">
      <c r="A101" s="912"/>
      <c r="B101" s="123"/>
      <c r="C101" s="292"/>
      <c r="D101" s="292"/>
      <c r="E101" s="292"/>
      <c r="F101" s="292"/>
      <c r="G101" s="245"/>
      <c r="H101" s="2"/>
    </row>
    <row r="102" spans="1:8">
      <c r="A102" s="912"/>
      <c r="B102" s="123"/>
      <c r="C102" s="292"/>
      <c r="D102" s="292"/>
      <c r="E102" s="292"/>
      <c r="F102" s="292"/>
      <c r="G102" s="245"/>
      <c r="H102" s="2"/>
    </row>
    <row r="103" spans="1:8">
      <c r="A103" s="912"/>
      <c r="B103" s="123"/>
      <c r="C103" s="292"/>
      <c r="D103" s="292"/>
      <c r="E103" s="292"/>
      <c r="F103" s="292"/>
      <c r="G103" s="245"/>
      <c r="H103" s="2"/>
    </row>
    <row r="104" spans="1:8">
      <c r="A104" s="912"/>
      <c r="B104" s="123"/>
      <c r="C104" s="292"/>
      <c r="D104" s="292"/>
      <c r="E104" s="292"/>
      <c r="F104" s="292"/>
      <c r="G104" s="245"/>
      <c r="H104" s="2"/>
    </row>
    <row r="105" spans="1:8">
      <c r="A105" s="912"/>
      <c r="B105" s="123"/>
      <c r="C105" s="292"/>
      <c r="D105" s="292"/>
      <c r="E105" s="292"/>
      <c r="F105" s="292"/>
      <c r="G105" s="245"/>
      <c r="H105" s="2"/>
    </row>
    <row r="106" spans="1:8">
      <c r="A106" s="912"/>
      <c r="B106" s="123"/>
      <c r="C106" s="292"/>
      <c r="D106" s="292"/>
      <c r="E106" s="292"/>
      <c r="F106" s="292"/>
      <c r="G106" s="245"/>
      <c r="H106" s="2"/>
    </row>
    <row r="107" spans="1:8">
      <c r="A107" s="912"/>
      <c r="B107" s="123"/>
      <c r="C107" s="292"/>
      <c r="D107" s="292"/>
      <c r="E107" s="292"/>
      <c r="F107" s="292"/>
      <c r="G107" s="245"/>
      <c r="H107" s="2"/>
    </row>
    <row r="108" spans="1:8">
      <c r="A108" s="912"/>
      <c r="B108" s="123"/>
      <c r="C108" s="292"/>
      <c r="D108" s="292"/>
      <c r="E108" s="292"/>
      <c r="F108" s="292"/>
      <c r="G108" s="245"/>
      <c r="H108" s="2"/>
    </row>
    <row r="109" spans="1:8">
      <c r="A109" s="912"/>
      <c r="B109" s="123"/>
      <c r="C109" s="292"/>
      <c r="D109" s="292"/>
      <c r="E109" s="292"/>
      <c r="F109" s="292"/>
      <c r="G109" s="245"/>
      <c r="H109" s="2"/>
    </row>
    <row r="110" spans="1:8">
      <c r="A110" s="912"/>
      <c r="B110" s="123"/>
      <c r="C110" s="292"/>
      <c r="D110" s="292"/>
      <c r="E110" s="292"/>
      <c r="F110" s="292"/>
      <c r="G110" s="245"/>
      <c r="H110" s="2"/>
    </row>
    <row r="111" spans="1:8">
      <c r="A111" s="912"/>
      <c r="B111" s="123"/>
      <c r="C111" s="292"/>
      <c r="D111" s="292"/>
      <c r="E111" s="292"/>
      <c r="F111" s="292"/>
      <c r="G111" s="245"/>
      <c r="H111" s="2"/>
    </row>
    <row r="112" spans="1:8">
      <c r="A112" s="912"/>
      <c r="B112" s="123"/>
      <c r="C112" s="292"/>
      <c r="D112" s="292"/>
      <c r="E112" s="292"/>
      <c r="F112" s="292"/>
      <c r="G112" s="245"/>
      <c r="H112" s="2"/>
    </row>
    <row r="113" spans="1:8">
      <c r="A113" s="912"/>
      <c r="B113" s="123"/>
      <c r="C113" s="292"/>
      <c r="D113" s="292"/>
      <c r="E113" s="292"/>
      <c r="F113" s="292"/>
      <c r="G113" s="245"/>
      <c r="H113" s="2"/>
    </row>
    <row r="114" spans="1:8">
      <c r="A114" s="912"/>
      <c r="B114" s="123"/>
      <c r="C114" s="292"/>
      <c r="D114" s="292"/>
      <c r="E114" s="292"/>
      <c r="F114" s="292"/>
      <c r="G114" s="245"/>
      <c r="H114" s="2"/>
    </row>
    <row r="115" spans="1:8">
      <c r="A115" s="912"/>
      <c r="B115" s="123"/>
      <c r="C115" s="292"/>
      <c r="D115" s="292"/>
      <c r="E115" s="292"/>
      <c r="F115" s="292"/>
      <c r="G115" s="245"/>
      <c r="H115" s="2"/>
    </row>
    <row r="116" spans="1:8">
      <c r="A116" s="912"/>
      <c r="B116" s="123"/>
      <c r="C116" s="292"/>
      <c r="D116" s="292"/>
      <c r="E116" s="292"/>
      <c r="F116" s="292"/>
      <c r="G116" s="245"/>
      <c r="H116" s="2"/>
    </row>
    <row r="117" spans="1:8">
      <c r="A117" s="912"/>
      <c r="B117" s="123"/>
      <c r="C117" s="292"/>
      <c r="D117" s="292"/>
      <c r="E117" s="292"/>
      <c r="F117" s="292"/>
      <c r="G117" s="245"/>
      <c r="H117" s="2"/>
    </row>
    <row r="118" spans="1:8">
      <c r="A118" s="912"/>
      <c r="B118" s="123"/>
      <c r="C118" s="292"/>
      <c r="D118" s="292"/>
      <c r="E118" s="292"/>
      <c r="F118" s="292"/>
      <c r="G118" s="245"/>
      <c r="H118" s="2"/>
    </row>
    <row r="119" spans="1:8">
      <c r="A119" s="912"/>
      <c r="B119" s="123"/>
      <c r="C119" s="292"/>
      <c r="D119" s="292"/>
      <c r="E119" s="292"/>
      <c r="F119" s="292"/>
      <c r="G119" s="245"/>
      <c r="H119" s="2"/>
    </row>
    <row r="120" spans="1:8">
      <c r="A120" s="912"/>
      <c r="B120" s="123"/>
      <c r="C120" s="292"/>
      <c r="D120" s="292"/>
      <c r="E120" s="292"/>
      <c r="F120" s="292"/>
      <c r="G120" s="245"/>
      <c r="H120" s="2"/>
    </row>
    <row r="121" spans="1:8">
      <c r="A121" s="912"/>
      <c r="B121" s="123"/>
      <c r="C121" s="292"/>
      <c r="D121" s="292"/>
      <c r="E121" s="292"/>
      <c r="F121" s="292"/>
      <c r="G121" s="245"/>
      <c r="H121" s="2"/>
    </row>
    <row r="122" spans="1:8">
      <c r="A122" s="912"/>
      <c r="B122" s="123"/>
      <c r="C122" s="292"/>
      <c r="D122" s="292"/>
      <c r="E122" s="292"/>
      <c r="F122" s="292"/>
      <c r="G122" s="245"/>
      <c r="H122" s="2"/>
    </row>
    <row r="123" spans="1:8" ht="15.75" thickBot="1">
      <c r="A123" s="913"/>
      <c r="B123" s="128"/>
      <c r="C123" s="914"/>
      <c r="D123" s="914"/>
      <c r="E123" s="914"/>
      <c r="F123" s="914"/>
      <c r="G123" s="247"/>
      <c r="H123" s="2"/>
    </row>
    <row r="124" spans="1:8">
      <c r="A124" s="129" t="s">
        <v>2743</v>
      </c>
      <c r="B124" s="129"/>
      <c r="C124" s="129"/>
      <c r="D124" s="129"/>
      <c r="E124" s="129"/>
      <c r="F124" s="129"/>
      <c r="G124" s="129"/>
      <c r="H124" s="2"/>
    </row>
    <row r="125" spans="1:8" ht="15.75" thickBot="1">
      <c r="A125" s="1475" t="str">
        <f>'Data Sheet'!A46</f>
        <v>Annual Report of Frontier Telephone of Rochester, Inc.                                For the period ending December 31, 2015</v>
      </c>
      <c r="B125" s="2"/>
      <c r="C125" s="2"/>
      <c r="D125" s="2"/>
      <c r="E125" s="2"/>
      <c r="F125" s="2"/>
      <c r="G125" s="2"/>
      <c r="H125" s="2"/>
    </row>
    <row r="126" spans="1:8">
      <c r="A126" s="236"/>
      <c r="B126" s="131"/>
      <c r="C126" s="131"/>
      <c r="D126" s="131"/>
      <c r="E126" s="131"/>
      <c r="F126" s="131"/>
      <c r="G126" s="237"/>
      <c r="H126" s="2"/>
    </row>
    <row r="127" spans="1:8">
      <c r="A127" s="122"/>
      <c r="B127" s="2"/>
      <c r="C127" s="2"/>
      <c r="D127" s="2"/>
      <c r="E127" s="2"/>
      <c r="F127" s="2"/>
      <c r="G127" s="240"/>
      <c r="H127" s="2"/>
    </row>
    <row r="128" spans="1:8" ht="18">
      <c r="A128" s="561" t="s">
        <v>2677</v>
      </c>
      <c r="B128" s="129"/>
      <c r="C128" s="129"/>
      <c r="D128" s="129"/>
      <c r="E128" s="129"/>
      <c r="F128" s="129"/>
      <c r="G128" s="238"/>
      <c r="H128" s="2"/>
    </row>
    <row r="129" spans="1:8" ht="18">
      <c r="A129" s="561" t="s">
        <v>2678</v>
      </c>
      <c r="B129" s="129"/>
      <c r="C129" s="129"/>
      <c r="D129" s="129"/>
      <c r="E129" s="129"/>
      <c r="F129" s="129"/>
      <c r="G129" s="238"/>
      <c r="H129" s="2"/>
    </row>
    <row r="130" spans="1:8">
      <c r="A130" s="122"/>
      <c r="B130" s="2"/>
      <c r="C130" s="2"/>
      <c r="D130" s="2"/>
      <c r="E130" s="2"/>
      <c r="F130" s="2"/>
      <c r="G130" s="240"/>
      <c r="H130" s="2"/>
    </row>
    <row r="131" spans="1:8">
      <c r="A131" s="122"/>
      <c r="B131" s="2"/>
      <c r="C131" s="2"/>
      <c r="D131" s="2"/>
      <c r="E131" s="2"/>
      <c r="F131" s="2"/>
      <c r="G131" s="240"/>
      <c r="H131" s="2"/>
    </row>
    <row r="132" spans="1:8">
      <c r="A132" s="122"/>
      <c r="B132" s="2"/>
      <c r="C132" s="2"/>
      <c r="D132" s="2"/>
      <c r="E132" s="2"/>
      <c r="F132" s="2"/>
      <c r="G132" s="240"/>
      <c r="H132" s="2"/>
    </row>
    <row r="133" spans="1:8">
      <c r="A133" s="122"/>
      <c r="B133" s="2"/>
      <c r="C133" s="2"/>
      <c r="D133" s="2"/>
      <c r="E133" s="2"/>
      <c r="F133" s="2"/>
      <c r="G133" s="240"/>
      <c r="H133" s="2"/>
    </row>
    <row r="134" spans="1:8">
      <c r="A134" s="122"/>
      <c r="B134" s="2"/>
      <c r="C134" s="2"/>
      <c r="D134" s="2"/>
      <c r="E134" s="2"/>
      <c r="F134" s="2"/>
      <c r="G134" s="240"/>
      <c r="H134" s="2"/>
    </row>
    <row r="135" spans="1:8">
      <c r="A135" s="122"/>
      <c r="B135" s="2"/>
      <c r="C135" s="2"/>
      <c r="D135" s="2"/>
      <c r="E135" s="2"/>
      <c r="F135" s="2"/>
      <c r="G135" s="240"/>
      <c r="H135" s="2"/>
    </row>
    <row r="136" spans="1:8">
      <c r="A136" s="241"/>
      <c r="B136" s="242"/>
      <c r="C136" s="242"/>
      <c r="D136" s="242"/>
      <c r="E136" s="242"/>
      <c r="F136" s="242"/>
      <c r="G136" s="243"/>
      <c r="H136" s="2"/>
    </row>
    <row r="137" spans="1:8">
      <c r="A137" s="429"/>
      <c r="B137" s="2"/>
      <c r="C137" s="285"/>
      <c r="D137" s="450" t="s">
        <v>2685</v>
      </c>
      <c r="E137" s="450" t="s">
        <v>1410</v>
      </c>
      <c r="F137" s="450" t="s">
        <v>2686</v>
      </c>
      <c r="G137" s="240"/>
      <c r="H137" s="2"/>
    </row>
    <row r="138" spans="1:8">
      <c r="A138" s="427" t="s">
        <v>489</v>
      </c>
      <c r="B138" s="2"/>
      <c r="C138" s="450" t="s">
        <v>2687</v>
      </c>
      <c r="D138" s="450" t="s">
        <v>2688</v>
      </c>
      <c r="E138" s="450" t="s">
        <v>501</v>
      </c>
      <c r="F138" s="450" t="s">
        <v>2689</v>
      </c>
      <c r="G138" s="374" t="s">
        <v>730</v>
      </c>
      <c r="H138" s="2"/>
    </row>
    <row r="139" spans="1:8">
      <c r="A139" s="428" t="s">
        <v>501</v>
      </c>
      <c r="B139" s="242"/>
      <c r="C139" s="507" t="s">
        <v>226</v>
      </c>
      <c r="D139" s="507" t="s">
        <v>227</v>
      </c>
      <c r="E139" s="507" t="s">
        <v>228</v>
      </c>
      <c r="F139" s="507" t="s">
        <v>515</v>
      </c>
      <c r="G139" s="509" t="s">
        <v>516</v>
      </c>
      <c r="H139" s="2"/>
    </row>
    <row r="140" spans="1:8">
      <c r="A140" s="912"/>
      <c r="B140" s="123"/>
      <c r="C140" s="292"/>
      <c r="D140" s="292"/>
      <c r="E140" s="292"/>
      <c r="F140" s="292"/>
      <c r="G140" s="245"/>
      <c r="H140" s="2"/>
    </row>
    <row r="141" spans="1:8">
      <c r="A141" s="912"/>
      <c r="B141" s="123"/>
      <c r="C141" s="292"/>
      <c r="D141" s="292"/>
      <c r="E141" s="292"/>
      <c r="F141" s="292"/>
      <c r="G141" s="498"/>
      <c r="H141" s="2"/>
    </row>
    <row r="142" spans="1:8">
      <c r="A142" s="912"/>
      <c r="B142" s="123"/>
      <c r="C142" s="292"/>
      <c r="D142" s="292"/>
      <c r="E142" s="292"/>
      <c r="F142" s="292"/>
      <c r="G142" s="245"/>
      <c r="H142" s="2"/>
    </row>
    <row r="143" spans="1:8">
      <c r="A143" s="912"/>
      <c r="B143" s="123"/>
      <c r="C143" s="292"/>
      <c r="D143" s="292"/>
      <c r="E143" s="292"/>
      <c r="F143" s="292"/>
      <c r="G143" s="245"/>
      <c r="H143" s="2"/>
    </row>
    <row r="144" spans="1:8">
      <c r="A144" s="912"/>
      <c r="B144" s="123"/>
      <c r="C144" s="292"/>
      <c r="D144" s="292"/>
      <c r="E144" s="292"/>
      <c r="F144" s="292"/>
      <c r="G144" s="245"/>
      <c r="H144" s="2"/>
    </row>
    <row r="145" spans="1:8">
      <c r="A145" s="912"/>
      <c r="B145" s="123"/>
      <c r="C145" s="292"/>
      <c r="D145" s="292"/>
      <c r="E145" s="292"/>
      <c r="F145" s="292"/>
      <c r="G145" s="245"/>
      <c r="H145" s="2"/>
    </row>
    <row r="146" spans="1:8">
      <c r="A146" s="912"/>
      <c r="B146" s="123"/>
      <c r="C146" s="292"/>
      <c r="D146" s="292"/>
      <c r="E146" s="292"/>
      <c r="F146" s="292"/>
      <c r="G146" s="245"/>
      <c r="H146" s="2"/>
    </row>
    <row r="147" spans="1:8">
      <c r="A147" s="912"/>
      <c r="B147" s="123"/>
      <c r="C147" s="292"/>
      <c r="D147" s="292"/>
      <c r="E147" s="292"/>
      <c r="F147" s="292"/>
      <c r="G147" s="245"/>
      <c r="H147" s="2"/>
    </row>
    <row r="148" spans="1:8">
      <c r="A148" s="912"/>
      <c r="B148" s="123"/>
      <c r="C148" s="292"/>
      <c r="D148" s="292"/>
      <c r="E148" s="292"/>
      <c r="F148" s="292"/>
      <c r="G148" s="245"/>
      <c r="H148" s="2"/>
    </row>
    <row r="149" spans="1:8">
      <c r="A149" s="912"/>
      <c r="B149" s="123"/>
      <c r="C149" s="292"/>
      <c r="D149" s="292"/>
      <c r="E149" s="292"/>
      <c r="F149" s="292"/>
      <c r="G149" s="245"/>
      <c r="H149" s="2"/>
    </row>
    <row r="150" spans="1:8">
      <c r="A150" s="912"/>
      <c r="B150" s="123"/>
      <c r="C150" s="292"/>
      <c r="D150" s="292"/>
      <c r="E150" s="292"/>
      <c r="F150" s="292"/>
      <c r="G150" s="245"/>
      <c r="H150" s="2"/>
    </row>
    <row r="151" spans="1:8">
      <c r="A151" s="912"/>
      <c r="B151" s="123"/>
      <c r="C151" s="292"/>
      <c r="D151" s="292"/>
      <c r="E151" s="292"/>
      <c r="F151" s="292"/>
      <c r="G151" s="245"/>
      <c r="H151" s="2"/>
    </row>
    <row r="152" spans="1:8">
      <c r="A152" s="912"/>
      <c r="B152" s="123"/>
      <c r="C152" s="292"/>
      <c r="D152" s="292"/>
      <c r="E152" s="292"/>
      <c r="F152" s="292"/>
      <c r="G152" s="245"/>
      <c r="H152" s="2"/>
    </row>
    <row r="153" spans="1:8">
      <c r="A153" s="912"/>
      <c r="B153" s="123"/>
      <c r="C153" s="292"/>
      <c r="D153" s="292"/>
      <c r="E153" s="292"/>
      <c r="F153" s="292"/>
      <c r="G153" s="245"/>
      <c r="H153" s="2"/>
    </row>
    <row r="154" spans="1:8">
      <c r="A154" s="912"/>
      <c r="B154" s="123"/>
      <c r="C154" s="292"/>
      <c r="D154" s="292"/>
      <c r="E154" s="292"/>
      <c r="F154" s="292"/>
      <c r="G154" s="245"/>
      <c r="H154" s="2"/>
    </row>
    <row r="155" spans="1:8">
      <c r="A155" s="912"/>
      <c r="B155" s="123"/>
      <c r="C155" s="292"/>
      <c r="D155" s="292"/>
      <c r="E155" s="292"/>
      <c r="F155" s="292"/>
      <c r="G155" s="245"/>
      <c r="H155" s="2"/>
    </row>
    <row r="156" spans="1:8">
      <c r="A156" s="912"/>
      <c r="B156" s="123"/>
      <c r="C156" s="292"/>
      <c r="D156" s="292"/>
      <c r="E156" s="292"/>
      <c r="F156" s="292"/>
      <c r="G156" s="245"/>
      <c r="H156" s="2"/>
    </row>
    <row r="157" spans="1:8">
      <c r="A157" s="912"/>
      <c r="B157" s="123"/>
      <c r="C157" s="292"/>
      <c r="D157" s="292"/>
      <c r="E157" s="292"/>
      <c r="F157" s="292"/>
      <c r="G157" s="245"/>
      <c r="H157" s="2"/>
    </row>
    <row r="158" spans="1:8">
      <c r="A158" s="912"/>
      <c r="B158" s="123"/>
      <c r="C158" s="292"/>
      <c r="D158" s="292"/>
      <c r="E158" s="292"/>
      <c r="F158" s="292"/>
      <c r="G158" s="245"/>
      <c r="H158" s="2"/>
    </row>
    <row r="159" spans="1:8">
      <c r="A159" s="912"/>
      <c r="B159" s="123"/>
      <c r="C159" s="292"/>
      <c r="D159" s="292"/>
      <c r="E159" s="292"/>
      <c r="F159" s="292"/>
      <c r="G159" s="245"/>
      <c r="H159" s="2"/>
    </row>
    <row r="160" spans="1:8">
      <c r="A160" s="912"/>
      <c r="B160" s="123"/>
      <c r="C160" s="292"/>
      <c r="D160" s="292"/>
      <c r="E160" s="292"/>
      <c r="F160" s="292"/>
      <c r="G160" s="245"/>
      <c r="H160" s="2"/>
    </row>
    <row r="161" spans="1:8">
      <c r="A161" s="912"/>
      <c r="B161" s="123"/>
      <c r="C161" s="292"/>
      <c r="D161" s="292"/>
      <c r="E161" s="292"/>
      <c r="F161" s="292"/>
      <c r="G161" s="245"/>
      <c r="H161" s="2"/>
    </row>
    <row r="162" spans="1:8">
      <c r="A162" s="912"/>
      <c r="B162" s="123"/>
      <c r="C162" s="292"/>
      <c r="D162" s="292"/>
      <c r="E162" s="292"/>
      <c r="F162" s="292"/>
      <c r="G162" s="245"/>
      <c r="H162" s="2"/>
    </row>
    <row r="163" spans="1:8">
      <c r="A163" s="912"/>
      <c r="B163" s="123"/>
      <c r="C163" s="292"/>
      <c r="D163" s="292"/>
      <c r="E163" s="292"/>
      <c r="F163" s="292"/>
      <c r="G163" s="245"/>
      <c r="H163" s="2"/>
    </row>
    <row r="164" spans="1:8">
      <c r="A164" s="912"/>
      <c r="B164" s="123"/>
      <c r="C164" s="292"/>
      <c r="D164" s="292"/>
      <c r="E164" s="292"/>
      <c r="F164" s="292"/>
      <c r="G164" s="245"/>
      <c r="H164" s="2"/>
    </row>
    <row r="165" spans="1:8">
      <c r="A165" s="912"/>
      <c r="B165" s="123"/>
      <c r="C165" s="292"/>
      <c r="D165" s="292"/>
      <c r="E165" s="292"/>
      <c r="F165" s="292"/>
      <c r="G165" s="245"/>
      <c r="H165" s="2"/>
    </row>
    <row r="166" spans="1:8">
      <c r="A166" s="912"/>
      <c r="B166" s="123"/>
      <c r="C166" s="292"/>
      <c r="D166" s="292"/>
      <c r="E166" s="292"/>
      <c r="F166" s="292"/>
      <c r="G166" s="245"/>
      <c r="H166" s="2"/>
    </row>
    <row r="167" spans="1:8">
      <c r="A167" s="912"/>
      <c r="B167" s="123"/>
      <c r="C167" s="292"/>
      <c r="D167" s="292"/>
      <c r="E167" s="292"/>
      <c r="F167" s="292"/>
      <c r="G167" s="245"/>
      <c r="H167" s="2"/>
    </row>
    <row r="168" spans="1:8">
      <c r="A168" s="912"/>
      <c r="B168" s="123"/>
      <c r="C168" s="292"/>
      <c r="D168" s="292"/>
      <c r="E168" s="292"/>
      <c r="F168" s="292"/>
      <c r="G168" s="245"/>
      <c r="H168" s="2"/>
    </row>
    <row r="169" spans="1:8">
      <c r="A169" s="912"/>
      <c r="B169" s="123"/>
      <c r="C169" s="292"/>
      <c r="D169" s="292"/>
      <c r="E169" s="292"/>
      <c r="F169" s="292"/>
      <c r="G169" s="245"/>
      <c r="H169" s="2"/>
    </row>
    <row r="170" spans="1:8">
      <c r="A170" s="912"/>
      <c r="B170" s="123"/>
      <c r="C170" s="292"/>
      <c r="D170" s="292"/>
      <c r="E170" s="292"/>
      <c r="F170" s="292"/>
      <c r="G170" s="245"/>
      <c r="H170" s="2"/>
    </row>
    <row r="171" spans="1:8">
      <c r="A171" s="912"/>
      <c r="B171" s="123"/>
      <c r="C171" s="292"/>
      <c r="D171" s="292"/>
      <c r="E171" s="292"/>
      <c r="F171" s="292"/>
      <c r="G171" s="245"/>
      <c r="H171" s="2"/>
    </row>
    <row r="172" spans="1:8">
      <c r="A172" s="912"/>
      <c r="B172" s="123"/>
      <c r="C172" s="292"/>
      <c r="D172" s="292"/>
      <c r="E172" s="292"/>
      <c r="F172" s="292"/>
      <c r="G172" s="245"/>
      <c r="H172" s="2"/>
    </row>
    <row r="173" spans="1:8">
      <c r="A173" s="912"/>
      <c r="B173" s="123"/>
      <c r="C173" s="292"/>
      <c r="D173" s="292"/>
      <c r="E173" s="292"/>
      <c r="F173" s="292"/>
      <c r="G173" s="245"/>
      <c r="H173" s="2"/>
    </row>
    <row r="174" spans="1:8">
      <c r="A174" s="912"/>
      <c r="B174" s="123"/>
      <c r="C174" s="292"/>
      <c r="D174" s="292"/>
      <c r="E174" s="292"/>
      <c r="F174" s="292"/>
      <c r="G174" s="245"/>
      <c r="H174" s="2"/>
    </row>
    <row r="175" spans="1:8">
      <c r="A175" s="912"/>
      <c r="B175" s="123"/>
      <c r="C175" s="292"/>
      <c r="D175" s="292"/>
      <c r="E175" s="292"/>
      <c r="F175" s="292"/>
      <c r="G175" s="245"/>
      <c r="H175" s="2"/>
    </row>
    <row r="176" spans="1:8">
      <c r="A176" s="912"/>
      <c r="B176" s="123"/>
      <c r="C176" s="292"/>
      <c r="D176" s="292"/>
      <c r="E176" s="292"/>
      <c r="F176" s="292"/>
      <c r="G176" s="245"/>
      <c r="H176" s="2"/>
    </row>
    <row r="177" spans="1:8">
      <c r="A177" s="912"/>
      <c r="B177" s="123"/>
      <c r="C177" s="292"/>
      <c r="D177" s="292"/>
      <c r="E177" s="292"/>
      <c r="F177" s="292"/>
      <c r="G177" s="245"/>
      <c r="H177" s="2"/>
    </row>
    <row r="178" spans="1:8">
      <c r="A178" s="912"/>
      <c r="B178" s="123"/>
      <c r="C178" s="292"/>
      <c r="D178" s="292"/>
      <c r="E178" s="292"/>
      <c r="F178" s="292"/>
      <c r="G178" s="245"/>
      <c r="H178" s="2"/>
    </row>
    <row r="179" spans="1:8">
      <c r="A179" s="912"/>
      <c r="B179" s="123"/>
      <c r="C179" s="292"/>
      <c r="D179" s="292"/>
      <c r="E179" s="292"/>
      <c r="F179" s="292"/>
      <c r="G179" s="245"/>
      <c r="H179" s="2"/>
    </row>
    <row r="180" spans="1:8">
      <c r="A180" s="912"/>
      <c r="B180" s="123"/>
      <c r="C180" s="292"/>
      <c r="D180" s="292"/>
      <c r="E180" s="292"/>
      <c r="F180" s="292"/>
      <c r="G180" s="245"/>
      <c r="H180" s="2"/>
    </row>
    <row r="181" spans="1:8">
      <c r="A181" s="912"/>
      <c r="B181" s="123"/>
      <c r="C181" s="292"/>
      <c r="D181" s="292"/>
      <c r="E181" s="292"/>
      <c r="F181" s="292"/>
      <c r="G181" s="245"/>
      <c r="H181" s="2"/>
    </row>
    <row r="182" spans="1:8">
      <c r="A182" s="912"/>
      <c r="B182" s="123"/>
      <c r="C182" s="292"/>
      <c r="D182" s="292"/>
      <c r="E182" s="292"/>
      <c r="F182" s="292"/>
      <c r="G182" s="245"/>
      <c r="H182" s="2"/>
    </row>
    <row r="183" spans="1:8">
      <c r="A183" s="912"/>
      <c r="B183" s="123"/>
      <c r="C183" s="292"/>
      <c r="D183" s="292"/>
      <c r="E183" s="292"/>
      <c r="F183" s="292"/>
      <c r="G183" s="245"/>
      <c r="H183" s="2"/>
    </row>
    <row r="184" spans="1:8" ht="15.75" thickBot="1">
      <c r="A184" s="913"/>
      <c r="B184" s="128"/>
      <c r="C184" s="914"/>
      <c r="D184" s="914"/>
      <c r="E184" s="914"/>
      <c r="F184" s="914"/>
      <c r="G184" s="247"/>
      <c r="H184" s="2"/>
    </row>
    <row r="185" spans="1:8">
      <c r="A185" s="129" t="s">
        <v>2744</v>
      </c>
      <c r="B185" s="129"/>
      <c r="C185" s="129"/>
      <c r="D185" s="129"/>
      <c r="E185" s="129"/>
      <c r="F185" s="129"/>
      <c r="G185" s="129"/>
      <c r="H185" s="2"/>
    </row>
    <row r="186" spans="1:8" ht="15.75" thickBot="1">
      <c r="A186" s="2" t="str">
        <f>'Data Sheet'!A46</f>
        <v>Annual Report of Frontier Telephone of Rochester, Inc.                                For the period ending December 31, 2015</v>
      </c>
      <c r="B186" s="2"/>
      <c r="C186" s="2"/>
      <c r="D186" s="2"/>
      <c r="E186" s="2"/>
      <c r="F186" s="2"/>
      <c r="G186" s="2"/>
      <c r="H186" s="2"/>
    </row>
    <row r="187" spans="1:8">
      <c r="A187" s="236"/>
      <c r="B187" s="131"/>
      <c r="C187" s="131"/>
      <c r="D187" s="131"/>
      <c r="E187" s="131"/>
      <c r="F187" s="131"/>
      <c r="G187" s="237"/>
      <c r="H187" s="2"/>
    </row>
    <row r="188" spans="1:8">
      <c r="A188" s="122"/>
      <c r="B188" s="2"/>
      <c r="C188" s="2"/>
      <c r="D188" s="2"/>
      <c r="E188" s="2"/>
      <c r="F188" s="2"/>
      <c r="G188" s="240"/>
      <c r="H188" s="2"/>
    </row>
    <row r="189" spans="1:8" ht="18">
      <c r="A189" s="561" t="s">
        <v>2677</v>
      </c>
      <c r="B189" s="129"/>
      <c r="C189" s="129"/>
      <c r="D189" s="129"/>
      <c r="E189" s="129"/>
      <c r="F189" s="129"/>
      <c r="G189" s="238"/>
      <c r="H189" s="2"/>
    </row>
    <row r="190" spans="1:8" ht="18">
      <c r="A190" s="561" t="s">
        <v>2678</v>
      </c>
      <c r="B190" s="129"/>
      <c r="C190" s="129"/>
      <c r="D190" s="129"/>
      <c r="E190" s="129"/>
      <c r="F190" s="129"/>
      <c r="G190" s="238"/>
      <c r="H190" s="2"/>
    </row>
    <row r="191" spans="1:8">
      <c r="A191" s="122"/>
      <c r="B191" s="2"/>
      <c r="C191" s="2"/>
      <c r="D191" s="2"/>
      <c r="E191" s="2"/>
      <c r="F191" s="2"/>
      <c r="G191" s="240"/>
      <c r="H191" s="2"/>
    </row>
    <row r="192" spans="1:8">
      <c r="A192" s="122"/>
      <c r="B192" s="2"/>
      <c r="C192" s="2"/>
      <c r="D192" s="2"/>
      <c r="E192" s="2"/>
      <c r="F192" s="2"/>
      <c r="G192" s="240"/>
      <c r="H192" s="2"/>
    </row>
    <row r="193" spans="1:8">
      <c r="A193" s="122"/>
      <c r="B193" s="2"/>
      <c r="C193" s="2"/>
      <c r="D193" s="2"/>
      <c r="E193" s="2"/>
      <c r="F193" s="2"/>
      <c r="G193" s="240"/>
      <c r="H193" s="2"/>
    </row>
    <row r="194" spans="1:8">
      <c r="A194" s="122"/>
      <c r="B194" s="2"/>
      <c r="C194" s="2"/>
      <c r="D194" s="2"/>
      <c r="E194" s="2"/>
      <c r="F194" s="2"/>
      <c r="G194" s="240"/>
      <c r="H194" s="2"/>
    </row>
    <row r="195" spans="1:8">
      <c r="A195" s="122"/>
      <c r="B195" s="2"/>
      <c r="C195" s="2"/>
      <c r="D195" s="2"/>
      <c r="E195" s="2"/>
      <c r="F195" s="2"/>
      <c r="G195" s="240"/>
      <c r="H195" s="2"/>
    </row>
    <row r="196" spans="1:8">
      <c r="A196" s="122"/>
      <c r="B196" s="2"/>
      <c r="C196" s="2"/>
      <c r="D196" s="2"/>
      <c r="E196" s="2"/>
      <c r="F196" s="2"/>
      <c r="G196" s="240"/>
      <c r="H196" s="2"/>
    </row>
    <row r="197" spans="1:8">
      <c r="A197" s="241"/>
      <c r="B197" s="242"/>
      <c r="C197" s="242"/>
      <c r="D197" s="242"/>
      <c r="E197" s="242"/>
      <c r="F197" s="242"/>
      <c r="G197" s="243"/>
      <c r="H197" s="2"/>
    </row>
    <row r="198" spans="1:8">
      <c r="A198" s="429"/>
      <c r="B198" s="2"/>
      <c r="C198" s="285"/>
      <c r="D198" s="450" t="s">
        <v>2685</v>
      </c>
      <c r="E198" s="450" t="s">
        <v>1410</v>
      </c>
      <c r="F198" s="450" t="s">
        <v>2686</v>
      </c>
      <c r="G198" s="240"/>
      <c r="H198" s="2"/>
    </row>
    <row r="199" spans="1:8">
      <c r="A199" s="427" t="s">
        <v>489</v>
      </c>
      <c r="B199" s="2"/>
      <c r="C199" s="450" t="s">
        <v>2687</v>
      </c>
      <c r="D199" s="450" t="s">
        <v>2688</v>
      </c>
      <c r="E199" s="450" t="s">
        <v>501</v>
      </c>
      <c r="F199" s="450" t="s">
        <v>2689</v>
      </c>
      <c r="G199" s="374" t="s">
        <v>730</v>
      </c>
      <c r="H199" s="2"/>
    </row>
    <row r="200" spans="1:8">
      <c r="A200" s="428" t="s">
        <v>501</v>
      </c>
      <c r="B200" s="242"/>
      <c r="C200" s="507" t="s">
        <v>226</v>
      </c>
      <c r="D200" s="507" t="s">
        <v>227</v>
      </c>
      <c r="E200" s="507" t="s">
        <v>228</v>
      </c>
      <c r="F200" s="507" t="s">
        <v>515</v>
      </c>
      <c r="G200" s="509" t="s">
        <v>516</v>
      </c>
      <c r="H200" s="2"/>
    </row>
    <row r="201" spans="1:8">
      <c r="A201" s="912"/>
      <c r="B201" s="123"/>
      <c r="C201" s="292"/>
      <c r="D201" s="292"/>
      <c r="E201" s="292"/>
      <c r="F201" s="292"/>
      <c r="G201" s="245"/>
      <c r="H201" s="2"/>
    </row>
    <row r="202" spans="1:8">
      <c r="A202" s="912"/>
      <c r="B202" s="123"/>
      <c r="C202" s="292"/>
      <c r="D202" s="292"/>
      <c r="E202" s="292"/>
      <c r="F202" s="292"/>
      <c r="G202" s="498"/>
      <c r="H202" s="2"/>
    </row>
    <row r="203" spans="1:8">
      <c r="A203" s="912"/>
      <c r="B203" s="123"/>
      <c r="C203" s="292"/>
      <c r="D203" s="292"/>
      <c r="E203" s="292"/>
      <c r="F203" s="292"/>
      <c r="G203" s="245"/>
      <c r="H203" s="2"/>
    </row>
    <row r="204" spans="1:8">
      <c r="A204" s="912"/>
      <c r="B204" s="123"/>
      <c r="C204" s="292"/>
      <c r="D204" s="292"/>
      <c r="E204" s="292"/>
      <c r="F204" s="292"/>
      <c r="G204" s="245"/>
      <c r="H204" s="2"/>
    </row>
    <row r="205" spans="1:8">
      <c r="A205" s="912"/>
      <c r="B205" s="123"/>
      <c r="C205" s="292"/>
      <c r="D205" s="292"/>
      <c r="E205" s="292"/>
      <c r="F205" s="292"/>
      <c r="G205" s="245"/>
      <c r="H205" s="2"/>
    </row>
    <row r="206" spans="1:8">
      <c r="A206" s="912"/>
      <c r="B206" s="123"/>
      <c r="C206" s="292"/>
      <c r="D206" s="292"/>
      <c r="E206" s="292"/>
      <c r="F206" s="292"/>
      <c r="G206" s="245"/>
      <c r="H206" s="2"/>
    </row>
    <row r="207" spans="1:8">
      <c r="A207" s="912"/>
      <c r="B207" s="123"/>
      <c r="C207" s="292"/>
      <c r="D207" s="292"/>
      <c r="E207" s="292"/>
      <c r="F207" s="292"/>
      <c r="G207" s="245"/>
      <c r="H207" s="2"/>
    </row>
    <row r="208" spans="1:8">
      <c r="A208" s="912"/>
      <c r="B208" s="123"/>
      <c r="C208" s="292"/>
      <c r="D208" s="292"/>
      <c r="E208" s="292"/>
      <c r="F208" s="292"/>
      <c r="G208" s="245"/>
      <c r="H208" s="2"/>
    </row>
    <row r="209" spans="1:8">
      <c r="A209" s="912"/>
      <c r="B209" s="123"/>
      <c r="C209" s="292"/>
      <c r="D209" s="292"/>
      <c r="E209" s="292"/>
      <c r="F209" s="292"/>
      <c r="G209" s="245"/>
      <c r="H209" s="2"/>
    </row>
    <row r="210" spans="1:8">
      <c r="A210" s="912"/>
      <c r="B210" s="123"/>
      <c r="C210" s="292"/>
      <c r="D210" s="292"/>
      <c r="E210" s="292"/>
      <c r="F210" s="292"/>
      <c r="G210" s="245"/>
      <c r="H210" s="2"/>
    </row>
    <row r="211" spans="1:8">
      <c r="A211" s="912"/>
      <c r="B211" s="123"/>
      <c r="C211" s="292"/>
      <c r="D211" s="292"/>
      <c r="E211" s="292"/>
      <c r="F211" s="292"/>
      <c r="G211" s="245"/>
      <c r="H211" s="2"/>
    </row>
    <row r="212" spans="1:8">
      <c r="A212" s="912"/>
      <c r="B212" s="123"/>
      <c r="C212" s="292"/>
      <c r="D212" s="292"/>
      <c r="E212" s="292"/>
      <c r="F212" s="292"/>
      <c r="G212" s="245"/>
      <c r="H212" s="2"/>
    </row>
    <row r="213" spans="1:8">
      <c r="A213" s="912"/>
      <c r="B213" s="123"/>
      <c r="C213" s="292"/>
      <c r="D213" s="292"/>
      <c r="E213" s="292"/>
      <c r="F213" s="292"/>
      <c r="G213" s="245"/>
      <c r="H213" s="2"/>
    </row>
    <row r="214" spans="1:8">
      <c r="A214" s="912"/>
      <c r="B214" s="123"/>
      <c r="C214" s="292"/>
      <c r="D214" s="292"/>
      <c r="E214" s="292"/>
      <c r="F214" s="292"/>
      <c r="G214" s="245"/>
      <c r="H214" s="2"/>
    </row>
    <row r="215" spans="1:8">
      <c r="A215" s="912"/>
      <c r="B215" s="123"/>
      <c r="C215" s="292"/>
      <c r="D215" s="292"/>
      <c r="E215" s="292"/>
      <c r="F215" s="292"/>
      <c r="G215" s="245"/>
      <c r="H215" s="2"/>
    </row>
    <row r="216" spans="1:8">
      <c r="A216" s="912"/>
      <c r="B216" s="123"/>
      <c r="C216" s="292"/>
      <c r="D216" s="292"/>
      <c r="E216" s="292"/>
      <c r="F216" s="292"/>
      <c r="G216" s="245"/>
      <c r="H216" s="2"/>
    </row>
    <row r="217" spans="1:8">
      <c r="A217" s="912"/>
      <c r="B217" s="123"/>
      <c r="C217" s="292"/>
      <c r="D217" s="292"/>
      <c r="E217" s="292"/>
      <c r="F217" s="292"/>
      <c r="G217" s="245"/>
      <c r="H217" s="2"/>
    </row>
    <row r="218" spans="1:8">
      <c r="A218" s="912"/>
      <c r="B218" s="123"/>
      <c r="C218" s="292"/>
      <c r="D218" s="292"/>
      <c r="E218" s="292"/>
      <c r="F218" s="292"/>
      <c r="G218" s="245"/>
      <c r="H218" s="2"/>
    </row>
    <row r="219" spans="1:8">
      <c r="A219" s="912"/>
      <c r="B219" s="123"/>
      <c r="C219" s="292"/>
      <c r="D219" s="292"/>
      <c r="E219" s="292"/>
      <c r="F219" s="292"/>
      <c r="G219" s="245"/>
      <c r="H219" s="2"/>
    </row>
    <row r="220" spans="1:8">
      <c r="A220" s="912"/>
      <c r="B220" s="123"/>
      <c r="C220" s="292"/>
      <c r="D220" s="292"/>
      <c r="E220" s="292"/>
      <c r="F220" s="292"/>
      <c r="G220" s="245"/>
      <c r="H220" s="2"/>
    </row>
    <row r="221" spans="1:8">
      <c r="A221" s="912"/>
      <c r="B221" s="123"/>
      <c r="C221" s="292"/>
      <c r="D221" s="292"/>
      <c r="E221" s="292"/>
      <c r="F221" s="292"/>
      <c r="G221" s="245"/>
      <c r="H221" s="2"/>
    </row>
    <row r="222" spans="1:8">
      <c r="A222" s="912"/>
      <c r="B222" s="123"/>
      <c r="C222" s="292"/>
      <c r="D222" s="292"/>
      <c r="E222" s="292"/>
      <c r="F222" s="292"/>
      <c r="G222" s="245"/>
      <c r="H222" s="2"/>
    </row>
    <row r="223" spans="1:8">
      <c r="A223" s="912"/>
      <c r="B223" s="123"/>
      <c r="C223" s="292"/>
      <c r="D223" s="292"/>
      <c r="E223" s="292"/>
      <c r="F223" s="292"/>
      <c r="G223" s="245"/>
      <c r="H223" s="2"/>
    </row>
    <row r="224" spans="1:8">
      <c r="A224" s="912"/>
      <c r="B224" s="123"/>
      <c r="C224" s="292"/>
      <c r="D224" s="292"/>
      <c r="E224" s="292"/>
      <c r="F224" s="292"/>
      <c r="G224" s="245"/>
      <c r="H224" s="2"/>
    </row>
    <row r="225" spans="1:8">
      <c r="A225" s="912"/>
      <c r="B225" s="123"/>
      <c r="C225" s="292"/>
      <c r="D225" s="292"/>
      <c r="E225" s="292"/>
      <c r="F225" s="292"/>
      <c r="G225" s="245"/>
      <c r="H225" s="2"/>
    </row>
    <row r="226" spans="1:8">
      <c r="A226" s="912"/>
      <c r="B226" s="123"/>
      <c r="C226" s="292"/>
      <c r="D226" s="292"/>
      <c r="E226" s="292"/>
      <c r="F226" s="292"/>
      <c r="G226" s="245"/>
      <c r="H226" s="2"/>
    </row>
    <row r="227" spans="1:8">
      <c r="A227" s="912"/>
      <c r="B227" s="123"/>
      <c r="C227" s="292"/>
      <c r="D227" s="292"/>
      <c r="E227" s="292"/>
      <c r="F227" s="292"/>
      <c r="G227" s="245"/>
      <c r="H227" s="2"/>
    </row>
    <row r="228" spans="1:8">
      <c r="A228" s="912"/>
      <c r="B228" s="123"/>
      <c r="C228" s="292"/>
      <c r="D228" s="292"/>
      <c r="E228" s="292"/>
      <c r="F228" s="292"/>
      <c r="G228" s="245"/>
      <c r="H228" s="2"/>
    </row>
    <row r="229" spans="1:8">
      <c r="A229" s="912"/>
      <c r="B229" s="123"/>
      <c r="C229" s="292"/>
      <c r="D229" s="292"/>
      <c r="E229" s="292"/>
      <c r="F229" s="292"/>
      <c r="G229" s="245"/>
      <c r="H229" s="2"/>
    </row>
    <row r="230" spans="1:8">
      <c r="A230" s="912"/>
      <c r="B230" s="123"/>
      <c r="C230" s="292"/>
      <c r="D230" s="292"/>
      <c r="E230" s="292"/>
      <c r="F230" s="292"/>
      <c r="G230" s="245"/>
      <c r="H230" s="2"/>
    </row>
    <row r="231" spans="1:8">
      <c r="A231" s="912"/>
      <c r="B231" s="123"/>
      <c r="C231" s="292"/>
      <c r="D231" s="292"/>
      <c r="E231" s="292"/>
      <c r="F231" s="292"/>
      <c r="G231" s="245"/>
      <c r="H231" s="2"/>
    </row>
    <row r="232" spans="1:8">
      <c r="A232" s="912"/>
      <c r="B232" s="123"/>
      <c r="C232" s="292"/>
      <c r="D232" s="292"/>
      <c r="E232" s="292"/>
      <c r="F232" s="292"/>
      <c r="G232" s="245"/>
      <c r="H232" s="2"/>
    </row>
    <row r="233" spans="1:8">
      <c r="A233" s="912"/>
      <c r="B233" s="123"/>
      <c r="C233" s="292"/>
      <c r="D233" s="292"/>
      <c r="E233" s="292"/>
      <c r="F233" s="292"/>
      <c r="G233" s="245"/>
      <c r="H233" s="2"/>
    </row>
    <row r="234" spans="1:8">
      <c r="A234" s="912"/>
      <c r="B234" s="123"/>
      <c r="C234" s="292"/>
      <c r="D234" s="292"/>
      <c r="E234" s="292"/>
      <c r="F234" s="292"/>
      <c r="G234" s="245"/>
      <c r="H234" s="2"/>
    </row>
    <row r="235" spans="1:8">
      <c r="A235" s="912"/>
      <c r="B235" s="123"/>
      <c r="C235" s="292"/>
      <c r="D235" s="292"/>
      <c r="E235" s="292"/>
      <c r="F235" s="292"/>
      <c r="G235" s="245"/>
      <c r="H235" s="2"/>
    </row>
    <row r="236" spans="1:8">
      <c r="A236" s="912"/>
      <c r="B236" s="123"/>
      <c r="C236" s="292"/>
      <c r="D236" s="292"/>
      <c r="E236" s="292"/>
      <c r="F236" s="292"/>
      <c r="G236" s="245"/>
      <c r="H236" s="2"/>
    </row>
    <row r="237" spans="1:8">
      <c r="A237" s="912"/>
      <c r="B237" s="123"/>
      <c r="C237" s="292"/>
      <c r="D237" s="292"/>
      <c r="E237" s="292"/>
      <c r="F237" s="292"/>
      <c r="G237" s="245"/>
      <c r="H237" s="2"/>
    </row>
    <row r="238" spans="1:8">
      <c r="A238" s="912"/>
      <c r="B238" s="123"/>
      <c r="C238" s="292"/>
      <c r="D238" s="292"/>
      <c r="E238" s="292"/>
      <c r="F238" s="292"/>
      <c r="G238" s="245"/>
      <c r="H238" s="2"/>
    </row>
    <row r="239" spans="1:8">
      <c r="A239" s="912"/>
      <c r="B239" s="123"/>
      <c r="C239" s="292"/>
      <c r="D239" s="292"/>
      <c r="E239" s="292"/>
      <c r="F239" s="292"/>
      <c r="G239" s="245"/>
      <c r="H239" s="2"/>
    </row>
    <row r="240" spans="1:8">
      <c r="A240" s="912"/>
      <c r="B240" s="123"/>
      <c r="C240" s="292"/>
      <c r="D240" s="292"/>
      <c r="E240" s="292"/>
      <c r="F240" s="292"/>
      <c r="G240" s="245"/>
      <c r="H240" s="2"/>
    </row>
    <row r="241" spans="1:8">
      <c r="A241" s="912"/>
      <c r="B241" s="123"/>
      <c r="C241" s="292"/>
      <c r="D241" s="292"/>
      <c r="E241" s="292"/>
      <c r="F241" s="292"/>
      <c r="G241" s="245"/>
      <c r="H241" s="2"/>
    </row>
    <row r="242" spans="1:8">
      <c r="A242" s="912"/>
      <c r="B242" s="123"/>
      <c r="C242" s="292"/>
      <c r="D242" s="292"/>
      <c r="E242" s="292"/>
      <c r="F242" s="292"/>
      <c r="G242" s="245"/>
      <c r="H242" s="2"/>
    </row>
    <row r="243" spans="1:8">
      <c r="A243" s="912"/>
      <c r="B243" s="123"/>
      <c r="C243" s="292"/>
      <c r="D243" s="292"/>
      <c r="E243" s="292"/>
      <c r="F243" s="292"/>
      <c r="G243" s="245"/>
      <c r="H243" s="2"/>
    </row>
    <row r="244" spans="1:8">
      <c r="A244" s="912"/>
      <c r="B244" s="123"/>
      <c r="C244" s="292"/>
      <c r="D244" s="292"/>
      <c r="E244" s="292"/>
      <c r="F244" s="292"/>
      <c r="G244" s="245"/>
      <c r="H244" s="2"/>
    </row>
    <row r="245" spans="1:8" ht="15.75" thickBot="1">
      <c r="A245" s="913"/>
      <c r="B245" s="128"/>
      <c r="C245" s="914"/>
      <c r="D245" s="914"/>
      <c r="E245" s="914"/>
      <c r="F245" s="914"/>
      <c r="G245" s="247"/>
      <c r="H245" s="2"/>
    </row>
    <row r="246" spans="1:8">
      <c r="A246" s="129" t="s">
        <v>2745</v>
      </c>
      <c r="B246" s="129"/>
      <c r="C246" s="129"/>
      <c r="D246" s="129"/>
      <c r="E246" s="129"/>
      <c r="F246" s="129"/>
      <c r="G246" s="129"/>
      <c r="H246" s="2"/>
    </row>
    <row r="247" spans="1:8">
      <c r="A247" s="2"/>
      <c r="B247" s="2"/>
      <c r="C247" s="2"/>
      <c r="D247" s="2"/>
      <c r="E247" s="2"/>
      <c r="F247" s="2"/>
      <c r="G247" s="2"/>
      <c r="H247" s="2"/>
    </row>
    <row r="248" spans="1:8">
      <c r="A248" s="2"/>
      <c r="B248" s="2"/>
      <c r="C248" s="2" t="s">
        <v>571</v>
      </c>
      <c r="D248" s="2"/>
      <c r="E248" s="2"/>
      <c r="F248" s="2"/>
      <c r="G248" s="2"/>
      <c r="H248" s="2"/>
    </row>
    <row r="249" spans="1:8">
      <c r="A249" s="2"/>
      <c r="B249" s="2"/>
      <c r="C249" s="2"/>
      <c r="D249" s="2"/>
      <c r="E249" s="2"/>
      <c r="F249" s="2"/>
      <c r="G249" s="2"/>
      <c r="H249" s="2"/>
    </row>
    <row r="250" spans="1:8">
      <c r="A250" s="2"/>
      <c r="B250" s="2"/>
      <c r="C250" s="129"/>
      <c r="D250" s="2"/>
      <c r="E250" s="2"/>
      <c r="F250" s="2"/>
      <c r="G250" s="2"/>
      <c r="H250" s="2"/>
    </row>
    <row r="251" spans="1:8">
      <c r="H251" s="2"/>
    </row>
    <row r="252" spans="1:8">
      <c r="H252" s="2"/>
    </row>
    <row r="253" spans="1:8">
      <c r="H253" s="2"/>
    </row>
    <row r="254" spans="1:8">
      <c r="H254" s="2"/>
    </row>
    <row r="255" spans="1:8">
      <c r="H255" s="2"/>
    </row>
    <row r="256" spans="1:8">
      <c r="H256" s="2"/>
    </row>
    <row r="257" spans="8:8">
      <c r="H257" s="2"/>
    </row>
    <row r="258" spans="8:8">
      <c r="H258" s="2"/>
    </row>
    <row r="259" spans="8:8">
      <c r="H259" s="2"/>
    </row>
    <row r="260" spans="8:8">
      <c r="H260" s="2"/>
    </row>
    <row r="261" spans="8:8">
      <c r="H261" s="2"/>
    </row>
    <row r="262" spans="8:8">
      <c r="H262" s="2"/>
    </row>
    <row r="263" spans="8:8">
      <c r="H263" s="2"/>
    </row>
    <row r="264" spans="8:8">
      <c r="H264" s="2"/>
    </row>
    <row r="265" spans="8:8">
      <c r="H265" s="2"/>
    </row>
    <row r="266" spans="8:8">
      <c r="H266" s="2"/>
    </row>
    <row r="267" spans="8:8">
      <c r="H267" s="2"/>
    </row>
    <row r="268" spans="8:8">
      <c r="H268" s="2"/>
    </row>
  </sheetData>
  <printOptions horizontalCentered="1"/>
  <pageMargins left="0.5" right="0.5" top="0.5" bottom="0.5" header="0.5" footer="0.5"/>
  <pageSetup scale="65" fitToHeight="4" orientation="portrait" r:id="rId1"/>
  <headerFooter alignWithMargins="0"/>
  <rowBreaks count="3" manualBreakCount="3">
    <brk id="63" max="16383" man="1"/>
    <brk id="124" max="16383" man="1"/>
    <brk id="18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92</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6"/>
  <sheetViews>
    <sheetView showGridLines="0" defaultGridColor="0" topLeftCell="A10" colorId="22" zoomScale="75" zoomScaleNormal="75" workbookViewId="0">
      <selection activeCell="K38" sqref="K38"/>
    </sheetView>
  </sheetViews>
  <sheetFormatPr defaultColWidth="9.77734375" defaultRowHeight="15"/>
  <cols>
    <col min="1" max="1" width="4.77734375" customWidth="1"/>
    <col min="2" max="2" width="2.77734375" customWidth="1"/>
    <col min="3" max="6" width="20.77734375" customWidth="1"/>
    <col min="7" max="10" width="16.77734375" customWidth="1"/>
  </cols>
  <sheetData>
    <row r="1" spans="1:11" ht="18.75" thickBot="1">
      <c r="A1" s="2" t="str">
        <f>'Data Sheet'!A52</f>
        <v>Annual Report of Frontier Telephone of Rochester, Inc.                                                                                  For the period ending December 31, 2015</v>
      </c>
      <c r="B1" s="688"/>
      <c r="C1" s="688"/>
      <c r="D1" s="688"/>
      <c r="E1" s="688"/>
      <c r="F1" s="688"/>
      <c r="G1" s="688"/>
      <c r="H1" s="915"/>
      <c r="I1" s="688"/>
      <c r="J1" s="769"/>
      <c r="K1" s="915"/>
    </row>
    <row r="2" spans="1:11" ht="18">
      <c r="A2" s="748"/>
      <c r="B2" s="690"/>
      <c r="C2" s="690"/>
      <c r="D2" s="690"/>
      <c r="E2" s="690"/>
      <c r="F2" s="690"/>
      <c r="G2" s="690"/>
      <c r="H2" s="690"/>
      <c r="I2" s="690"/>
      <c r="J2" s="771"/>
      <c r="K2" s="915"/>
    </row>
    <row r="3" spans="1:11" ht="18">
      <c r="A3" s="497" t="s">
        <v>2746</v>
      </c>
      <c r="B3" s="1"/>
      <c r="C3" s="1"/>
      <c r="D3" s="1"/>
      <c r="E3" s="1"/>
      <c r="F3" s="1"/>
      <c r="G3" s="1"/>
      <c r="H3" s="1"/>
      <c r="I3" s="1"/>
      <c r="J3" s="552"/>
      <c r="K3" s="915"/>
    </row>
    <row r="4" spans="1:11" ht="18">
      <c r="A4" s="749" t="s">
        <v>336</v>
      </c>
      <c r="B4" s="688"/>
      <c r="C4" s="688" t="s">
        <v>2747</v>
      </c>
      <c r="D4" s="688"/>
      <c r="E4" s="688"/>
      <c r="F4" s="688"/>
      <c r="G4" s="688"/>
      <c r="H4" s="688"/>
      <c r="I4" s="688"/>
      <c r="J4" s="695"/>
      <c r="K4" s="915"/>
    </row>
    <row r="5" spans="1:11" ht="18">
      <c r="A5" s="132"/>
      <c r="B5" s="688"/>
      <c r="C5" s="688" t="s">
        <v>2748</v>
      </c>
      <c r="D5" s="688"/>
      <c r="E5" s="688"/>
      <c r="F5" s="688"/>
      <c r="G5" s="688"/>
      <c r="H5" s="688"/>
      <c r="I5" s="688"/>
      <c r="J5" s="695"/>
      <c r="K5" s="915"/>
    </row>
    <row r="6" spans="1:11" ht="18">
      <c r="A6" s="749" t="s">
        <v>350</v>
      </c>
      <c r="B6" s="688"/>
      <c r="C6" s="688" t="s">
        <v>2749</v>
      </c>
      <c r="D6" s="688"/>
      <c r="E6" s="688"/>
      <c r="F6" s="688"/>
      <c r="G6" s="688"/>
      <c r="H6" s="688"/>
      <c r="I6" s="688"/>
      <c r="J6" s="695"/>
      <c r="K6" s="915"/>
    </row>
    <row r="7" spans="1:11" ht="18">
      <c r="A7" s="132"/>
      <c r="B7" s="688"/>
      <c r="C7" s="688" t="s">
        <v>2750</v>
      </c>
      <c r="D7" s="688"/>
      <c r="E7" s="688"/>
      <c r="F7" s="688"/>
      <c r="G7" s="688"/>
      <c r="H7" s="688"/>
      <c r="I7" s="688"/>
      <c r="J7" s="695"/>
      <c r="K7" s="915"/>
    </row>
    <row r="8" spans="1:11" ht="18">
      <c r="A8" s="749" t="s">
        <v>383</v>
      </c>
      <c r="B8" s="688"/>
      <c r="C8" s="688" t="s">
        <v>2751</v>
      </c>
      <c r="D8" s="688"/>
      <c r="E8" s="688"/>
      <c r="F8" s="688"/>
      <c r="G8" s="688"/>
      <c r="H8" s="688"/>
      <c r="I8" s="688"/>
      <c r="J8" s="695"/>
      <c r="K8" s="915"/>
    </row>
    <row r="9" spans="1:11" ht="18">
      <c r="A9" s="132"/>
      <c r="B9" s="688"/>
      <c r="C9" s="688" t="s">
        <v>2752</v>
      </c>
      <c r="D9" s="688"/>
      <c r="E9" s="688"/>
      <c r="F9" s="688"/>
      <c r="G9" s="688"/>
      <c r="H9" s="688"/>
      <c r="I9" s="688"/>
      <c r="J9" s="695"/>
      <c r="K9" s="915"/>
    </row>
    <row r="10" spans="1:11" ht="18">
      <c r="A10" s="749" t="s">
        <v>403</v>
      </c>
      <c r="B10" s="688"/>
      <c r="C10" s="688" t="s">
        <v>2753</v>
      </c>
      <c r="D10" s="688"/>
      <c r="E10" s="688"/>
      <c r="F10" s="688"/>
      <c r="G10" s="688"/>
      <c r="H10" s="688"/>
      <c r="I10" s="688"/>
      <c r="J10" s="695"/>
      <c r="K10" s="915"/>
    </row>
    <row r="11" spans="1:11" ht="18">
      <c r="A11" s="132"/>
      <c r="B11" s="688"/>
      <c r="C11" s="688" t="s">
        <v>2754</v>
      </c>
      <c r="D11" s="688"/>
      <c r="E11" s="688"/>
      <c r="F11" s="688"/>
      <c r="G11" s="688"/>
      <c r="H11" s="688"/>
      <c r="I11" s="688"/>
      <c r="J11" s="695"/>
      <c r="K11" s="915"/>
    </row>
    <row r="12" spans="1:11" ht="18">
      <c r="A12" s="132"/>
      <c r="B12" s="688"/>
      <c r="C12" s="688"/>
      <c r="D12" s="688"/>
      <c r="E12" s="688"/>
      <c r="F12" s="688"/>
      <c r="G12" s="688"/>
      <c r="H12" s="688"/>
      <c r="I12" s="688"/>
      <c r="J12" s="695"/>
      <c r="K12" s="915"/>
    </row>
    <row r="13" spans="1:11" ht="18">
      <c r="A13" s="760"/>
      <c r="B13" s="751"/>
      <c r="C13" s="751"/>
      <c r="D13" s="751"/>
      <c r="E13" s="751"/>
      <c r="F13" s="697"/>
      <c r="G13" s="753" t="s">
        <v>2755</v>
      </c>
      <c r="H13" s="753"/>
      <c r="I13" s="753"/>
      <c r="J13" s="916"/>
      <c r="K13" s="915"/>
    </row>
    <row r="14" spans="1:11" ht="18">
      <c r="A14" s="701"/>
      <c r="B14" s="688"/>
      <c r="C14" s="688"/>
      <c r="D14" s="688"/>
      <c r="E14" s="688"/>
      <c r="F14" s="712"/>
      <c r="G14" s="697"/>
      <c r="H14" s="753" t="s">
        <v>1786</v>
      </c>
      <c r="I14" s="754"/>
      <c r="J14" s="708"/>
      <c r="K14" s="915"/>
    </row>
    <row r="15" spans="1:11" ht="18">
      <c r="A15" s="629" t="s">
        <v>489</v>
      </c>
      <c r="B15" s="688"/>
      <c r="C15" s="688"/>
      <c r="D15" s="688"/>
      <c r="E15" s="688"/>
      <c r="F15" s="712"/>
      <c r="G15" s="630" t="s">
        <v>2756</v>
      </c>
      <c r="H15" s="697"/>
      <c r="I15" s="697"/>
      <c r="J15" s="633" t="s">
        <v>2757</v>
      </c>
      <c r="K15" s="915"/>
    </row>
    <row r="16" spans="1:11" ht="18">
      <c r="A16" s="629" t="s">
        <v>501</v>
      </c>
      <c r="B16" s="688"/>
      <c r="C16" s="693" t="s">
        <v>2758</v>
      </c>
      <c r="D16" s="693"/>
      <c r="E16" s="693"/>
      <c r="F16" s="752"/>
      <c r="G16" s="630" t="s">
        <v>1296</v>
      </c>
      <c r="H16" s="630" t="s">
        <v>2759</v>
      </c>
      <c r="I16" s="630" t="s">
        <v>2760</v>
      </c>
      <c r="J16" s="633" t="s">
        <v>1788</v>
      </c>
      <c r="K16" s="915"/>
    </row>
    <row r="17" spans="1:11" ht="18">
      <c r="A17" s="701"/>
      <c r="B17" s="688"/>
      <c r="C17" s="693" t="s">
        <v>226</v>
      </c>
      <c r="D17" s="693"/>
      <c r="E17" s="693"/>
      <c r="F17" s="752"/>
      <c r="G17" s="630" t="s">
        <v>227</v>
      </c>
      <c r="H17" s="630" t="s">
        <v>228</v>
      </c>
      <c r="I17" s="630" t="s">
        <v>515</v>
      </c>
      <c r="J17" s="633" t="s">
        <v>516</v>
      </c>
      <c r="K17" s="915"/>
    </row>
    <row r="18" spans="1:11" ht="18">
      <c r="A18" s="701"/>
      <c r="B18" s="688"/>
      <c r="C18" s="688"/>
      <c r="D18" s="688"/>
      <c r="E18" s="688"/>
      <c r="F18" s="712"/>
      <c r="G18" s="712"/>
      <c r="H18" s="712"/>
      <c r="I18" s="712"/>
      <c r="J18" s="695"/>
      <c r="K18" s="915"/>
    </row>
    <row r="19" spans="1:11" ht="18">
      <c r="A19" s="696" t="s">
        <v>231</v>
      </c>
      <c r="B19" s="917"/>
      <c r="C19" s="918" t="s">
        <v>190</v>
      </c>
      <c r="D19" s="918"/>
      <c r="E19" s="918"/>
      <c r="F19" s="823"/>
      <c r="G19" s="823">
        <v>159706</v>
      </c>
      <c r="H19" s="823"/>
      <c r="I19" s="823">
        <v>15491</v>
      </c>
      <c r="J19" s="811">
        <f t="shared" ref="J19:J27" si="0">G19+H19-I19</f>
        <v>144215</v>
      </c>
      <c r="K19" s="915"/>
    </row>
    <row r="20" spans="1:11" ht="18">
      <c r="A20" s="629" t="s">
        <v>463</v>
      </c>
      <c r="B20" s="761"/>
      <c r="C20" s="651"/>
      <c r="D20" s="651"/>
      <c r="E20" s="651"/>
      <c r="F20" s="650"/>
      <c r="G20" s="650"/>
      <c r="H20" s="650"/>
      <c r="I20" s="650"/>
      <c r="J20" s="710">
        <f t="shared" si="0"/>
        <v>0</v>
      </c>
      <c r="K20" s="915"/>
    </row>
    <row r="21" spans="1:11" ht="18">
      <c r="A21" s="629" t="s">
        <v>471</v>
      </c>
      <c r="B21" s="761"/>
      <c r="C21" s="651"/>
      <c r="D21" s="651"/>
      <c r="E21" s="651"/>
      <c r="F21" s="650"/>
      <c r="G21" s="650"/>
      <c r="H21" s="650"/>
      <c r="I21" s="650"/>
      <c r="J21" s="710">
        <f t="shared" si="0"/>
        <v>0</v>
      </c>
      <c r="K21" s="915"/>
    </row>
    <row r="22" spans="1:11" ht="18">
      <c r="A22" s="629" t="s">
        <v>530</v>
      </c>
      <c r="B22" s="761"/>
      <c r="C22" s="651"/>
      <c r="D22" s="651"/>
      <c r="E22" s="651"/>
      <c r="F22" s="650"/>
      <c r="G22" s="650"/>
      <c r="H22" s="650"/>
      <c r="I22" s="650"/>
      <c r="J22" s="710">
        <f t="shared" si="0"/>
        <v>0</v>
      </c>
      <c r="K22" s="915"/>
    </row>
    <row r="23" spans="1:11" ht="18">
      <c r="A23" s="629" t="s">
        <v>532</v>
      </c>
      <c r="B23" s="761"/>
      <c r="C23" s="651"/>
      <c r="D23" s="651"/>
      <c r="E23" s="651"/>
      <c r="F23" s="650"/>
      <c r="G23" s="650"/>
      <c r="H23" s="650"/>
      <c r="I23" s="650"/>
      <c r="J23" s="710">
        <f t="shared" si="0"/>
        <v>0</v>
      </c>
      <c r="K23" s="915"/>
    </row>
    <row r="24" spans="1:11" ht="18">
      <c r="A24" s="629" t="s">
        <v>242</v>
      </c>
      <c r="B24" s="761"/>
      <c r="C24" s="651"/>
      <c r="D24" s="651"/>
      <c r="E24" s="651"/>
      <c r="F24" s="650"/>
      <c r="G24" s="650"/>
      <c r="H24" s="650"/>
      <c r="I24" s="650"/>
      <c r="J24" s="710">
        <f t="shared" si="0"/>
        <v>0</v>
      </c>
      <c r="K24" s="915"/>
    </row>
    <row r="25" spans="1:11" ht="18">
      <c r="A25" s="629" t="s">
        <v>245</v>
      </c>
      <c r="B25" s="761"/>
      <c r="C25" s="651"/>
      <c r="D25" s="651"/>
      <c r="E25" s="651"/>
      <c r="F25" s="650"/>
      <c r="G25" s="650"/>
      <c r="H25" s="650"/>
      <c r="I25" s="650"/>
      <c r="J25" s="710">
        <f t="shared" si="0"/>
        <v>0</v>
      </c>
      <c r="K25" s="915"/>
    </row>
    <row r="26" spans="1:11" ht="18">
      <c r="A26" s="629" t="s">
        <v>248</v>
      </c>
      <c r="B26" s="761"/>
      <c r="C26" s="651"/>
      <c r="D26" s="651"/>
      <c r="E26" s="651"/>
      <c r="F26" s="650"/>
      <c r="G26" s="650"/>
      <c r="H26" s="650"/>
      <c r="I26" s="650"/>
      <c r="J26" s="710">
        <f t="shared" si="0"/>
        <v>0</v>
      </c>
      <c r="K26" s="915"/>
    </row>
    <row r="27" spans="1:11" ht="18">
      <c r="A27" s="629" t="s">
        <v>252</v>
      </c>
      <c r="B27" s="761"/>
      <c r="C27" s="651"/>
      <c r="D27" s="651"/>
      <c r="E27" s="651"/>
      <c r="F27" s="650"/>
      <c r="G27" s="650"/>
      <c r="H27" s="650"/>
      <c r="I27" s="650"/>
      <c r="J27" s="710">
        <f t="shared" si="0"/>
        <v>0</v>
      </c>
      <c r="K27" s="915"/>
    </row>
    <row r="28" spans="1:11" ht="18">
      <c r="A28" s="629" t="s">
        <v>538</v>
      </c>
      <c r="B28" s="761"/>
      <c r="C28" s="651"/>
      <c r="D28" s="651"/>
      <c r="E28" s="651"/>
      <c r="F28" s="650"/>
      <c r="G28" s="810">
        <f>SUM(G19:G27)</f>
        <v>159706</v>
      </c>
      <c r="H28" s="810">
        <f>SUM(H19:H27)</f>
        <v>0</v>
      </c>
      <c r="I28" s="810">
        <f>SUM(I19:I27)</f>
        <v>15491</v>
      </c>
      <c r="J28" s="811">
        <f>SUM(J19:J27)</f>
        <v>144215</v>
      </c>
      <c r="K28" s="915"/>
    </row>
    <row r="29" spans="1:11" ht="18">
      <c r="A29" s="803"/>
      <c r="B29" s="751"/>
      <c r="C29" s="881"/>
      <c r="D29" s="881"/>
      <c r="E29" s="881"/>
      <c r="F29" s="881"/>
      <c r="G29" s="881"/>
      <c r="H29" s="881"/>
      <c r="I29" s="881"/>
      <c r="J29" s="811"/>
      <c r="K29" s="915"/>
    </row>
    <row r="30" spans="1:11" ht="18">
      <c r="A30" s="919" t="s">
        <v>2761</v>
      </c>
      <c r="B30" s="755"/>
      <c r="C30" s="920"/>
      <c r="D30" s="920"/>
      <c r="E30" s="920"/>
      <c r="F30" s="920"/>
      <c r="G30" s="920"/>
      <c r="H30" s="920"/>
      <c r="I30" s="920"/>
      <c r="J30" s="921"/>
      <c r="K30" s="915"/>
    </row>
    <row r="31" spans="1:11" ht="18">
      <c r="A31" s="701"/>
      <c r="B31" s="750"/>
      <c r="C31" s="920" t="s">
        <v>2762</v>
      </c>
      <c r="D31" s="920"/>
      <c r="E31" s="920"/>
      <c r="F31" s="920"/>
      <c r="G31" s="920"/>
      <c r="H31" s="922"/>
      <c r="I31" s="807"/>
      <c r="J31" s="710"/>
      <c r="K31" s="915"/>
    </row>
    <row r="32" spans="1:11" ht="18">
      <c r="A32" s="701"/>
      <c r="B32" s="750"/>
      <c r="C32" s="920" t="s">
        <v>2763</v>
      </c>
      <c r="D32" s="922"/>
      <c r="E32" s="923" t="s">
        <v>2764</v>
      </c>
      <c r="F32" s="924"/>
      <c r="G32" s="925" t="s">
        <v>2765</v>
      </c>
      <c r="H32" s="812"/>
      <c r="I32" s="926" t="s">
        <v>2766</v>
      </c>
      <c r="J32" s="927" t="s">
        <v>2767</v>
      </c>
      <c r="K32" s="915"/>
    </row>
    <row r="33" spans="1:11" ht="18">
      <c r="A33" s="701"/>
      <c r="B33" s="688"/>
      <c r="C33" s="926" t="s">
        <v>2768</v>
      </c>
      <c r="D33" s="926" t="s">
        <v>2769</v>
      </c>
      <c r="E33" s="807"/>
      <c r="F33" s="807"/>
      <c r="G33" s="807"/>
      <c r="H33" s="926" t="s">
        <v>2770</v>
      </c>
      <c r="I33" s="926" t="s">
        <v>682</v>
      </c>
      <c r="J33" s="927" t="s">
        <v>2771</v>
      </c>
      <c r="K33" s="915"/>
    </row>
    <row r="34" spans="1:11" ht="18">
      <c r="A34" s="629" t="s">
        <v>489</v>
      </c>
      <c r="B34" s="688"/>
      <c r="C34" s="926" t="s">
        <v>489</v>
      </c>
      <c r="D34" s="926" t="s">
        <v>2772</v>
      </c>
      <c r="E34" s="926" t="s">
        <v>2773</v>
      </c>
      <c r="F34" s="926" t="s">
        <v>2774</v>
      </c>
      <c r="G34" s="926" t="s">
        <v>2775</v>
      </c>
      <c r="H34" s="926" t="s">
        <v>2776</v>
      </c>
      <c r="I34" s="926" t="s">
        <v>2777</v>
      </c>
      <c r="J34" s="927" t="s">
        <v>2778</v>
      </c>
      <c r="K34" s="915"/>
    </row>
    <row r="35" spans="1:11" ht="18">
      <c r="A35" s="629" t="s">
        <v>501</v>
      </c>
      <c r="B35" s="688"/>
      <c r="C35" s="926" t="s">
        <v>517</v>
      </c>
      <c r="D35" s="926" t="s">
        <v>518</v>
      </c>
      <c r="E35" s="926" t="s">
        <v>519</v>
      </c>
      <c r="F35" s="926" t="s">
        <v>520</v>
      </c>
      <c r="G35" s="926" t="s">
        <v>521</v>
      </c>
      <c r="H35" s="926" t="s">
        <v>522</v>
      </c>
      <c r="I35" s="926" t="s">
        <v>523</v>
      </c>
      <c r="J35" s="927" t="s">
        <v>1916</v>
      </c>
      <c r="K35" s="915"/>
    </row>
    <row r="36" spans="1:11" ht="18">
      <c r="A36" s="702"/>
      <c r="B36" s="750"/>
      <c r="C36" s="812"/>
      <c r="D36" s="812"/>
      <c r="E36" s="812"/>
      <c r="F36" s="812"/>
      <c r="G36" s="812"/>
      <c r="H36" s="812"/>
      <c r="I36" s="812"/>
      <c r="J36" s="813"/>
      <c r="K36" s="915"/>
    </row>
    <row r="37" spans="1:11" ht="18">
      <c r="A37" s="629" t="s">
        <v>231</v>
      </c>
      <c r="B37" s="688"/>
      <c r="C37" s="650">
        <v>38396</v>
      </c>
      <c r="D37" s="650">
        <v>14083</v>
      </c>
      <c r="E37" s="650">
        <v>2555</v>
      </c>
      <c r="F37" s="650">
        <v>88717</v>
      </c>
      <c r="G37" s="650"/>
      <c r="H37" s="650"/>
      <c r="I37" s="650"/>
      <c r="J37" s="653">
        <v>464</v>
      </c>
      <c r="K37" s="915"/>
    </row>
    <row r="38" spans="1:11" ht="18">
      <c r="A38" s="629" t="s">
        <v>463</v>
      </c>
      <c r="B38" s="688"/>
      <c r="C38" s="650"/>
      <c r="D38" s="650"/>
      <c r="E38" s="650"/>
      <c r="F38" s="650"/>
      <c r="G38" s="650"/>
      <c r="H38" s="650"/>
      <c r="I38" s="650"/>
      <c r="J38" s="653"/>
      <c r="K38" s="915"/>
    </row>
    <row r="39" spans="1:11" ht="18">
      <c r="A39" s="629" t="s">
        <v>471</v>
      </c>
      <c r="B39" s="688"/>
      <c r="C39" s="650"/>
      <c r="D39" s="650"/>
      <c r="E39" s="650"/>
      <c r="F39" s="650"/>
      <c r="G39" s="650"/>
      <c r="H39" s="650"/>
      <c r="I39" s="650"/>
      <c r="J39" s="653"/>
      <c r="K39" s="915"/>
    </row>
    <row r="40" spans="1:11" ht="18">
      <c r="A40" s="629" t="s">
        <v>530</v>
      </c>
      <c r="B40" s="688"/>
      <c r="C40" s="650"/>
      <c r="D40" s="650"/>
      <c r="E40" s="650"/>
      <c r="F40" s="650"/>
      <c r="G40" s="650"/>
      <c r="H40" s="650"/>
      <c r="I40" s="650"/>
      <c r="J40" s="653"/>
      <c r="K40" s="915"/>
    </row>
    <row r="41" spans="1:11" ht="18">
      <c r="A41" s="629" t="s">
        <v>532</v>
      </c>
      <c r="B41" s="688"/>
      <c r="C41" s="650"/>
      <c r="D41" s="650"/>
      <c r="E41" s="650"/>
      <c r="F41" s="650"/>
      <c r="G41" s="650"/>
      <c r="H41" s="650"/>
      <c r="I41" s="650"/>
      <c r="J41" s="653"/>
      <c r="K41" s="915"/>
    </row>
    <row r="42" spans="1:11" ht="18">
      <c r="A42" s="629" t="s">
        <v>242</v>
      </c>
      <c r="B42" s="688"/>
      <c r="C42" s="650"/>
      <c r="D42" s="650"/>
      <c r="E42" s="650"/>
      <c r="F42" s="650"/>
      <c r="G42" s="650"/>
      <c r="H42" s="650"/>
      <c r="I42" s="650"/>
      <c r="J42" s="653"/>
      <c r="K42" s="915"/>
    </row>
    <row r="43" spans="1:11" ht="18">
      <c r="A43" s="629" t="s">
        <v>245</v>
      </c>
      <c r="B43" s="688"/>
      <c r="C43" s="650"/>
      <c r="D43" s="650"/>
      <c r="E43" s="650"/>
      <c r="F43" s="650"/>
      <c r="G43" s="650"/>
      <c r="H43" s="650"/>
      <c r="I43" s="650"/>
      <c r="J43" s="653"/>
      <c r="K43" s="915"/>
    </row>
    <row r="44" spans="1:11" ht="18">
      <c r="A44" s="629" t="s">
        <v>248</v>
      </c>
      <c r="B44" s="688"/>
      <c r="C44" s="650"/>
      <c r="D44" s="650"/>
      <c r="E44" s="650"/>
      <c r="F44" s="650"/>
      <c r="G44" s="650"/>
      <c r="H44" s="650"/>
      <c r="I44" s="650"/>
      <c r="J44" s="653"/>
      <c r="K44" s="915"/>
    </row>
    <row r="45" spans="1:11" ht="18">
      <c r="A45" s="629" t="s">
        <v>252</v>
      </c>
      <c r="B45" s="750"/>
      <c r="C45" s="658"/>
      <c r="D45" s="658"/>
      <c r="E45" s="658"/>
      <c r="F45" s="658"/>
      <c r="G45" s="658"/>
      <c r="H45" s="658"/>
      <c r="I45" s="658"/>
      <c r="J45" s="661"/>
      <c r="K45" s="915"/>
    </row>
    <row r="46" spans="1:11" ht="18.75" thickBot="1">
      <c r="A46" s="713" t="s">
        <v>538</v>
      </c>
      <c r="B46" s="767"/>
      <c r="C46" s="816">
        <f t="shared" ref="C46:J46" si="1">SUM(C37:C45)</f>
        <v>38396</v>
      </c>
      <c r="D46" s="816">
        <f t="shared" si="1"/>
        <v>14083</v>
      </c>
      <c r="E46" s="816">
        <f t="shared" si="1"/>
        <v>2555</v>
      </c>
      <c r="F46" s="816">
        <f t="shared" si="1"/>
        <v>88717</v>
      </c>
      <c r="G46" s="816">
        <f t="shared" si="1"/>
        <v>0</v>
      </c>
      <c r="H46" s="816">
        <f t="shared" si="1"/>
        <v>0</v>
      </c>
      <c r="I46" s="816">
        <f t="shared" si="1"/>
        <v>0</v>
      </c>
      <c r="J46" s="817">
        <f t="shared" si="1"/>
        <v>464</v>
      </c>
      <c r="K46" s="915"/>
    </row>
    <row r="47" spans="1:11" ht="18">
      <c r="A47" s="688"/>
      <c r="B47" s="688"/>
      <c r="C47" s="688"/>
      <c r="D47" s="688"/>
      <c r="E47" s="688"/>
      <c r="F47" s="688"/>
      <c r="G47" s="688"/>
      <c r="H47" s="688"/>
      <c r="I47" s="688"/>
      <c r="J47" s="769" t="s">
        <v>2169</v>
      </c>
      <c r="K47" s="915"/>
    </row>
    <row r="48" spans="1:11" ht="18">
      <c r="A48" s="693">
        <v>93</v>
      </c>
      <c r="B48" s="693"/>
      <c r="C48" s="693"/>
      <c r="D48" s="693"/>
      <c r="E48" s="693"/>
      <c r="F48" s="693"/>
      <c r="G48" s="693"/>
      <c r="H48" s="693"/>
      <c r="I48" s="693"/>
      <c r="J48" s="693"/>
      <c r="K48" s="915"/>
    </row>
    <row r="49" spans="1:1">
      <c r="A49" s="34"/>
    </row>
    <row r="50" spans="1:1">
      <c r="A50" s="34"/>
    </row>
    <row r="51" spans="1:1">
      <c r="A51" s="34"/>
    </row>
    <row r="52" spans="1:1">
      <c r="A52" s="34"/>
    </row>
    <row r="53" spans="1:1">
      <c r="A53" s="34"/>
    </row>
    <row r="54" spans="1:1">
      <c r="A54" s="34"/>
    </row>
    <row r="55" spans="1:1">
      <c r="A55" s="34"/>
    </row>
    <row r="56" spans="1:1">
      <c r="A56" s="34"/>
    </row>
    <row r="57" spans="1:1">
      <c r="A57" s="34"/>
    </row>
    <row r="58" spans="1:1">
      <c r="A58" s="34"/>
    </row>
    <row r="59" spans="1:1">
      <c r="A59" s="34"/>
    </row>
    <row r="60" spans="1:1">
      <c r="A60" s="34"/>
    </row>
    <row r="61" spans="1:1">
      <c r="A61" s="34"/>
    </row>
    <row r="62" spans="1:1">
      <c r="A62" s="34"/>
    </row>
    <row r="63" spans="1:1">
      <c r="A63" s="34"/>
    </row>
    <row r="64" spans="1:1">
      <c r="A64" s="34"/>
    </row>
    <row r="65" spans="1:1">
      <c r="A65" s="34"/>
    </row>
    <row r="66" spans="1:1">
      <c r="A66" s="34"/>
    </row>
  </sheetData>
  <printOptions horizontalCentered="1" verticalCentered="1"/>
  <pageMargins left="0.5" right="0.5" top="0.5" bottom="0.5" header="0" footer="0"/>
  <pageSetup scale="6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topLeftCell="A1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94</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95</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9"/>
  <sheetViews>
    <sheetView showGridLines="0" defaultGridColor="0" colorId="22" zoomScale="75" zoomScaleNormal="75" workbookViewId="0">
      <selection activeCell="E22" sqref="E22"/>
    </sheetView>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475" t="str">
        <f>'Data Sheet'!A58</f>
        <v>Annual Report of Frontier Telephone of Rochester, Inc.                                                                                                                   For the period ending December 31, 2015</v>
      </c>
      <c r="B1" s="2"/>
      <c r="C1" s="2"/>
      <c r="D1" s="2"/>
      <c r="E1" s="2"/>
      <c r="F1" s="2"/>
      <c r="G1" s="2"/>
      <c r="H1" s="2"/>
      <c r="I1" s="2"/>
      <c r="J1" s="2"/>
      <c r="K1" s="34"/>
    </row>
    <row r="2" spans="1:11">
      <c r="A2" s="236"/>
      <c r="B2" s="131"/>
      <c r="C2" s="131"/>
      <c r="D2" s="131"/>
      <c r="E2" s="131"/>
      <c r="F2" s="131"/>
      <c r="G2" s="131"/>
      <c r="H2" s="131"/>
      <c r="I2" s="131"/>
      <c r="J2" s="237"/>
      <c r="K2" s="34"/>
    </row>
    <row r="3" spans="1:11" ht="18">
      <c r="A3" s="497"/>
      <c r="B3" s="129"/>
      <c r="C3" s="129"/>
      <c r="D3" s="129"/>
      <c r="E3" s="129"/>
      <c r="F3" s="129"/>
      <c r="G3" s="129"/>
      <c r="H3" s="129"/>
      <c r="I3" s="129"/>
      <c r="J3" s="238"/>
      <c r="K3" s="34"/>
    </row>
    <row r="4" spans="1:11" ht="18">
      <c r="A4" s="497"/>
      <c r="B4" s="129"/>
      <c r="C4" s="129"/>
      <c r="D4" s="129"/>
      <c r="E4" s="129"/>
      <c r="F4" s="129"/>
      <c r="G4" s="129"/>
      <c r="H4" s="129"/>
      <c r="I4" s="129"/>
      <c r="J4" s="238"/>
      <c r="K4" s="34"/>
    </row>
    <row r="5" spans="1:11" ht="18">
      <c r="A5" s="497"/>
      <c r="B5" s="129"/>
      <c r="C5" s="129"/>
      <c r="D5" s="129"/>
      <c r="E5" s="129"/>
      <c r="F5" s="129"/>
      <c r="G5" s="129"/>
      <c r="H5" s="129"/>
      <c r="I5" s="129"/>
      <c r="J5" s="238"/>
      <c r="K5" s="34"/>
    </row>
    <row r="6" spans="1:11">
      <c r="A6" s="122"/>
      <c r="B6" s="2"/>
      <c r="C6" s="2"/>
      <c r="D6" s="2"/>
      <c r="E6" s="2"/>
      <c r="F6" s="2"/>
      <c r="G6" s="2"/>
      <c r="H6" s="2"/>
      <c r="I6" s="2"/>
      <c r="J6" s="240"/>
      <c r="K6" s="34"/>
    </row>
    <row r="7" spans="1:11">
      <c r="A7" s="122"/>
      <c r="B7" s="2"/>
      <c r="C7" s="2"/>
      <c r="D7" s="2"/>
      <c r="E7" s="2"/>
      <c r="F7" s="2"/>
      <c r="G7" s="2"/>
      <c r="H7" s="2"/>
      <c r="I7" s="2"/>
      <c r="J7" s="240"/>
      <c r="K7" s="34"/>
    </row>
    <row r="8" spans="1:11">
      <c r="A8" s="122"/>
      <c r="B8" s="2"/>
      <c r="C8" s="2"/>
      <c r="D8" s="2"/>
      <c r="E8" s="2"/>
      <c r="F8" s="2"/>
      <c r="G8" s="2"/>
      <c r="H8" s="2"/>
      <c r="I8" s="2"/>
      <c r="J8" s="240"/>
      <c r="K8" s="34"/>
    </row>
    <row r="9" spans="1:11">
      <c r="A9" s="122"/>
      <c r="B9" s="2"/>
      <c r="C9" s="2"/>
      <c r="D9" s="2"/>
      <c r="E9" s="2"/>
      <c r="F9" s="2"/>
      <c r="G9" s="2"/>
      <c r="H9" s="2"/>
      <c r="I9" s="2"/>
      <c r="J9" s="240"/>
      <c r="K9" s="34"/>
    </row>
    <row r="10" spans="1:11">
      <c r="A10" s="122"/>
      <c r="B10" s="2"/>
      <c r="C10" s="2"/>
      <c r="D10" s="2"/>
      <c r="E10" s="2"/>
      <c r="F10" s="2"/>
      <c r="G10" s="2"/>
      <c r="H10" s="2"/>
      <c r="I10" s="2"/>
      <c r="J10" s="240"/>
      <c r="K10" s="34"/>
    </row>
    <row r="11" spans="1:11">
      <c r="A11" s="122"/>
      <c r="B11" s="2"/>
      <c r="C11" s="2"/>
      <c r="D11" s="2"/>
      <c r="E11" s="2"/>
      <c r="F11" s="2"/>
      <c r="G11" s="2"/>
      <c r="H11" s="2"/>
      <c r="I11" s="2"/>
      <c r="J11" s="240"/>
      <c r="K11" s="34"/>
    </row>
    <row r="12" spans="1:11">
      <c r="A12" s="122"/>
      <c r="B12" s="2"/>
      <c r="C12" s="2"/>
      <c r="D12" s="2"/>
      <c r="E12" s="2"/>
      <c r="F12" s="129"/>
      <c r="G12" s="129"/>
      <c r="H12" s="129"/>
      <c r="I12" s="129"/>
      <c r="J12" s="238"/>
      <c r="K12" s="34"/>
    </row>
    <row r="13" spans="1:11">
      <c r="A13" s="122"/>
      <c r="B13" s="2"/>
      <c r="C13" s="2"/>
      <c r="D13" s="2"/>
      <c r="E13" s="2"/>
      <c r="F13" s="2"/>
      <c r="G13" s="2"/>
      <c r="H13" s="2"/>
      <c r="I13" s="2"/>
      <c r="J13" s="240"/>
      <c r="K13" s="34"/>
    </row>
    <row r="14" spans="1:11">
      <c r="A14" s="122"/>
      <c r="B14" s="2"/>
      <c r="C14" s="2"/>
      <c r="D14" s="2"/>
      <c r="E14" s="34"/>
      <c r="F14" s="2"/>
      <c r="G14" s="2"/>
      <c r="H14" s="2"/>
      <c r="I14" s="2"/>
      <c r="J14" s="42"/>
      <c r="K14" s="34"/>
    </row>
    <row r="15" spans="1:11">
      <c r="A15" s="122"/>
      <c r="B15" s="284"/>
      <c r="C15" s="2"/>
      <c r="D15" s="2"/>
      <c r="E15" s="2"/>
      <c r="F15" s="2"/>
      <c r="G15" s="2"/>
      <c r="H15" s="2"/>
      <c r="I15" s="2"/>
      <c r="J15" s="240"/>
      <c r="K15" s="34"/>
    </row>
    <row r="16" spans="1:11">
      <c r="A16" s="122"/>
      <c r="B16" s="2"/>
      <c r="C16" s="2"/>
      <c r="D16" s="2"/>
      <c r="E16" s="2"/>
      <c r="F16" s="2"/>
      <c r="G16" s="2"/>
      <c r="H16" s="2"/>
      <c r="I16" s="2"/>
      <c r="J16" s="240"/>
      <c r="K16" s="34"/>
    </row>
    <row r="17" spans="1:11">
      <c r="A17" s="122"/>
      <c r="B17" s="123"/>
      <c r="C17" s="436"/>
      <c r="D17" s="436"/>
      <c r="E17" s="375"/>
      <c r="F17" s="436"/>
      <c r="G17" s="436"/>
      <c r="H17" s="436"/>
      <c r="I17" s="436"/>
      <c r="J17" s="498"/>
      <c r="K17" s="34"/>
    </row>
    <row r="18" spans="1:11">
      <c r="A18" s="122"/>
      <c r="B18" s="123"/>
      <c r="C18" s="123"/>
      <c r="D18" s="123"/>
      <c r="E18" s="2"/>
      <c r="F18" s="123"/>
      <c r="G18" s="123"/>
      <c r="H18" s="123"/>
      <c r="I18" s="123"/>
      <c r="J18" s="245"/>
      <c r="K18" s="34"/>
    </row>
    <row r="19" spans="1:11">
      <c r="A19" s="122"/>
      <c r="B19" s="123"/>
      <c r="C19" s="123"/>
      <c r="D19" s="123"/>
      <c r="E19" s="2"/>
      <c r="F19" s="123"/>
      <c r="G19" s="123"/>
      <c r="H19" s="123"/>
      <c r="I19" s="123"/>
      <c r="J19" s="245"/>
      <c r="K19" s="34"/>
    </row>
    <row r="20" spans="1:11">
      <c r="A20" s="122"/>
      <c r="B20" s="123"/>
      <c r="C20" s="123"/>
      <c r="D20" s="123"/>
      <c r="E20" s="2"/>
      <c r="F20" s="123"/>
      <c r="G20" s="123"/>
      <c r="H20" s="123"/>
      <c r="I20" s="123"/>
      <c r="J20" s="245"/>
      <c r="K20" s="34"/>
    </row>
    <row r="21" spans="1:11">
      <c r="A21" s="122"/>
      <c r="B21" s="123"/>
      <c r="C21" s="123"/>
      <c r="D21" s="123"/>
      <c r="E21" s="2"/>
      <c r="F21" s="123"/>
      <c r="G21" s="123"/>
      <c r="H21" s="123"/>
      <c r="I21" s="123"/>
      <c r="J21" s="245"/>
      <c r="K21" s="34"/>
    </row>
    <row r="22" spans="1:11">
      <c r="A22" s="122"/>
      <c r="B22" s="123"/>
      <c r="C22" s="123"/>
      <c r="D22" s="123"/>
      <c r="E22" s="2"/>
      <c r="F22" s="123"/>
      <c r="G22" s="123"/>
      <c r="H22" s="123"/>
      <c r="I22" s="123"/>
      <c r="J22" s="245"/>
      <c r="K22" s="34"/>
    </row>
    <row r="23" spans="1:11">
      <c r="A23" s="122"/>
      <c r="B23" s="123"/>
      <c r="C23" s="123"/>
      <c r="D23" s="123"/>
      <c r="E23" s="2"/>
      <c r="F23" s="123"/>
      <c r="G23" s="123"/>
      <c r="H23" s="123"/>
      <c r="I23" s="123"/>
      <c r="J23" s="245"/>
      <c r="K23" s="34"/>
    </row>
    <row r="24" spans="1:11">
      <c r="A24" s="122"/>
      <c r="B24" s="123"/>
      <c r="C24" s="123"/>
      <c r="D24" s="123"/>
      <c r="E24" s="2"/>
      <c r="F24" s="123"/>
      <c r="G24" s="123"/>
      <c r="H24" s="123"/>
      <c r="I24" s="123"/>
      <c r="J24" s="245"/>
      <c r="K24" s="34"/>
    </row>
    <row r="25" spans="1:11" ht="18">
      <c r="A25" s="497" t="s">
        <v>1397</v>
      </c>
      <c r="B25" s="499"/>
      <c r="C25" s="499"/>
      <c r="D25" s="499"/>
      <c r="E25" s="1"/>
      <c r="F25" s="499"/>
      <c r="G25" s="499"/>
      <c r="H25" s="499"/>
      <c r="I25" s="499"/>
      <c r="J25" s="500"/>
      <c r="K25" s="34"/>
    </row>
    <row r="26" spans="1:11">
      <c r="A26" s="122"/>
      <c r="B26" s="123"/>
      <c r="C26" s="123"/>
      <c r="D26" s="123"/>
      <c r="E26" s="2"/>
      <c r="F26" s="123"/>
      <c r="G26" s="123"/>
      <c r="H26" s="123"/>
      <c r="I26" s="123"/>
      <c r="J26" s="245"/>
      <c r="K26" s="34"/>
    </row>
    <row r="27" spans="1:11">
      <c r="A27" s="122"/>
      <c r="B27" s="123"/>
      <c r="C27" s="123"/>
      <c r="D27" s="123"/>
      <c r="E27" s="2"/>
      <c r="F27" s="123"/>
      <c r="G27" s="123"/>
      <c r="H27" s="123"/>
      <c r="I27" s="123"/>
      <c r="J27" s="245"/>
      <c r="K27" s="34"/>
    </row>
    <row r="28" spans="1:11">
      <c r="A28" s="122"/>
      <c r="B28" s="123"/>
      <c r="C28" s="123"/>
      <c r="D28" s="123"/>
      <c r="E28" s="2"/>
      <c r="F28" s="123"/>
      <c r="G28" s="123"/>
      <c r="H28" s="123"/>
      <c r="I28" s="123"/>
      <c r="J28" s="245"/>
      <c r="K28" s="34"/>
    </row>
    <row r="29" spans="1:11">
      <c r="A29" s="122"/>
      <c r="B29" s="123"/>
      <c r="C29" s="123"/>
      <c r="D29" s="123"/>
      <c r="E29" s="2"/>
      <c r="F29" s="123"/>
      <c r="G29" s="123"/>
      <c r="H29" s="123"/>
      <c r="I29" s="123"/>
      <c r="J29" s="245"/>
      <c r="K29" s="34"/>
    </row>
    <row r="30" spans="1:11">
      <c r="A30" s="122"/>
      <c r="B30" s="123"/>
      <c r="C30" s="123"/>
      <c r="D30" s="123"/>
      <c r="E30" s="2"/>
      <c r="F30" s="123"/>
      <c r="G30" s="123"/>
      <c r="H30" s="123"/>
      <c r="I30" s="123"/>
      <c r="J30" s="245"/>
      <c r="K30" s="34"/>
    </row>
    <row r="31" spans="1:11">
      <c r="A31" s="122"/>
      <c r="B31" s="123"/>
      <c r="C31" s="123"/>
      <c r="D31" s="123"/>
      <c r="E31" s="2"/>
      <c r="F31" s="123"/>
      <c r="G31" s="123"/>
      <c r="H31" s="123"/>
      <c r="I31" s="123"/>
      <c r="J31" s="245"/>
      <c r="K31" s="34"/>
    </row>
    <row r="32" spans="1:11">
      <c r="A32" s="122"/>
      <c r="B32" s="123"/>
      <c r="C32" s="123"/>
      <c r="D32" s="123"/>
      <c r="E32" s="2"/>
      <c r="F32" s="123"/>
      <c r="G32" s="123"/>
      <c r="H32" s="123"/>
      <c r="I32" s="123"/>
      <c r="J32" s="245"/>
      <c r="K32" s="34"/>
    </row>
    <row r="33" spans="1:11">
      <c r="A33" s="122"/>
      <c r="B33" s="123"/>
      <c r="C33" s="123"/>
      <c r="D33" s="123"/>
      <c r="E33" s="2"/>
      <c r="F33" s="123"/>
      <c r="G33" s="123"/>
      <c r="H33" s="123"/>
      <c r="I33" s="123"/>
      <c r="J33" s="245"/>
      <c r="K33" s="34"/>
    </row>
    <row r="34" spans="1:11">
      <c r="A34" s="122"/>
      <c r="B34" s="123"/>
      <c r="C34" s="123"/>
      <c r="D34" s="123"/>
      <c r="E34" s="2"/>
      <c r="F34" s="123"/>
      <c r="G34" s="123"/>
      <c r="H34" s="123"/>
      <c r="I34" s="123"/>
      <c r="J34" s="245"/>
      <c r="K34" s="34"/>
    </row>
    <row r="35" spans="1:11">
      <c r="A35" s="122"/>
      <c r="B35" s="123"/>
      <c r="C35" s="123"/>
      <c r="D35" s="123"/>
      <c r="E35" s="2"/>
      <c r="F35" s="123"/>
      <c r="G35" s="123"/>
      <c r="H35" s="123"/>
      <c r="I35" s="123"/>
      <c r="J35" s="245"/>
      <c r="K35" s="34"/>
    </row>
    <row r="36" spans="1:11">
      <c r="A36" s="122"/>
      <c r="B36" s="123"/>
      <c r="C36" s="123"/>
      <c r="D36" s="123"/>
      <c r="E36" s="2"/>
      <c r="F36" s="123"/>
      <c r="G36" s="123"/>
      <c r="H36" s="123"/>
      <c r="I36" s="123"/>
      <c r="J36" s="245"/>
      <c r="K36" s="34"/>
    </row>
    <row r="37" spans="1:11">
      <c r="A37" s="122"/>
      <c r="B37" s="123"/>
      <c r="C37" s="123"/>
      <c r="D37" s="123"/>
      <c r="E37" s="2"/>
      <c r="F37" s="123"/>
      <c r="G37" s="123"/>
      <c r="H37" s="123"/>
      <c r="I37" s="123"/>
      <c r="J37" s="245"/>
      <c r="K37" s="34"/>
    </row>
    <row r="38" spans="1:11">
      <c r="A38" s="122"/>
      <c r="B38" s="123"/>
      <c r="C38" s="123"/>
      <c r="D38" s="123"/>
      <c r="E38" s="2"/>
      <c r="F38" s="123"/>
      <c r="G38" s="123"/>
      <c r="H38" s="123"/>
      <c r="I38" s="123"/>
      <c r="J38" s="245"/>
      <c r="K38" s="34"/>
    </row>
    <row r="39" spans="1:11">
      <c r="A39" s="122"/>
      <c r="B39" s="123"/>
      <c r="C39" s="123"/>
      <c r="D39" s="123"/>
      <c r="E39" s="2"/>
      <c r="F39" s="123"/>
      <c r="G39" s="123"/>
      <c r="H39" s="123"/>
      <c r="I39" s="123"/>
      <c r="J39" s="245"/>
      <c r="K39" s="34"/>
    </row>
    <row r="40" spans="1:11">
      <c r="A40" s="122"/>
      <c r="B40" s="123"/>
      <c r="C40" s="123"/>
      <c r="D40" s="123"/>
      <c r="E40" s="2"/>
      <c r="F40" s="123"/>
      <c r="G40" s="123"/>
      <c r="H40" s="123"/>
      <c r="I40" s="123"/>
      <c r="J40" s="245"/>
      <c r="K40" s="34"/>
    </row>
    <row r="41" spans="1:11">
      <c r="A41" s="122"/>
      <c r="B41" s="123"/>
      <c r="C41" s="123"/>
      <c r="D41" s="123"/>
      <c r="E41" s="2"/>
      <c r="F41" s="123"/>
      <c r="G41" s="123"/>
      <c r="H41" s="123"/>
      <c r="I41" s="123"/>
      <c r="J41" s="245"/>
      <c r="K41" s="34"/>
    </row>
    <row r="42" spans="1:11">
      <c r="A42" s="122"/>
      <c r="B42" s="123"/>
      <c r="C42" s="123"/>
      <c r="D42" s="123"/>
      <c r="E42" s="2"/>
      <c r="F42" s="123"/>
      <c r="G42" s="123"/>
      <c r="H42" s="123"/>
      <c r="I42" s="123"/>
      <c r="J42" s="245"/>
      <c r="K42" s="34"/>
    </row>
    <row r="43" spans="1:11">
      <c r="A43" s="122"/>
      <c r="B43" s="123"/>
      <c r="C43" s="123"/>
      <c r="D43" s="123"/>
      <c r="E43" s="2"/>
      <c r="F43" s="123"/>
      <c r="G43" s="123"/>
      <c r="H43" s="123"/>
      <c r="I43" s="123"/>
      <c r="J43" s="245"/>
      <c r="K43" s="34"/>
    </row>
    <row r="44" spans="1:11">
      <c r="A44" s="122"/>
      <c r="B44" s="123"/>
      <c r="C44" s="123"/>
      <c r="D44" s="123"/>
      <c r="E44" s="2"/>
      <c r="F44" s="123"/>
      <c r="G44" s="123"/>
      <c r="H44" s="123"/>
      <c r="I44" s="123"/>
      <c r="J44" s="245"/>
      <c r="K44" s="34"/>
    </row>
    <row r="45" spans="1:11">
      <c r="A45" s="122"/>
      <c r="B45" s="123"/>
      <c r="C45" s="123"/>
      <c r="D45" s="123"/>
      <c r="E45" s="2"/>
      <c r="F45" s="123"/>
      <c r="G45" s="123"/>
      <c r="H45" s="123"/>
      <c r="I45" s="123"/>
      <c r="J45" s="245"/>
      <c r="K45" s="34"/>
    </row>
    <row r="46" spans="1:11">
      <c r="A46" s="122"/>
      <c r="B46" s="123"/>
      <c r="C46" s="123"/>
      <c r="D46" s="123"/>
      <c r="E46" s="2"/>
      <c r="F46" s="123"/>
      <c r="G46" s="123"/>
      <c r="H46" s="123"/>
      <c r="I46" s="123"/>
      <c r="J46" s="245"/>
      <c r="K46" s="34"/>
    </row>
    <row r="47" spans="1:11">
      <c r="A47" s="122"/>
      <c r="B47" s="123"/>
      <c r="C47" s="123"/>
      <c r="D47" s="123"/>
      <c r="E47" s="2"/>
      <c r="F47" s="123"/>
      <c r="G47" s="123"/>
      <c r="H47" s="123"/>
      <c r="I47" s="123"/>
      <c r="J47" s="245"/>
      <c r="K47" s="34"/>
    </row>
    <row r="48" spans="1:11">
      <c r="A48" s="122"/>
      <c r="B48" s="123"/>
      <c r="C48" s="123"/>
      <c r="D48" s="123"/>
      <c r="E48" s="2"/>
      <c r="F48" s="123"/>
      <c r="G48" s="123"/>
      <c r="H48" s="123"/>
      <c r="I48" s="123"/>
      <c r="J48" s="245"/>
      <c r="K48" s="34"/>
    </row>
    <row r="49" spans="1:11" ht="15.75" thickBot="1">
      <c r="A49" s="275"/>
      <c r="B49" s="276"/>
      <c r="C49" s="501"/>
      <c r="D49" s="501"/>
      <c r="E49" s="501"/>
      <c r="F49" s="501"/>
      <c r="G49" s="501"/>
      <c r="H49" s="501"/>
      <c r="I49" s="501"/>
      <c r="J49" s="502"/>
      <c r="K49" s="34"/>
    </row>
    <row r="50" spans="1:11">
      <c r="A50" s="129"/>
      <c r="B50" s="2"/>
      <c r="C50" s="2"/>
      <c r="D50" s="2"/>
      <c r="E50" s="2"/>
      <c r="F50" s="2"/>
      <c r="G50" s="2"/>
      <c r="H50" s="2"/>
      <c r="I50" s="2"/>
      <c r="J50" s="300" t="s">
        <v>623</v>
      </c>
      <c r="K50" s="34"/>
    </row>
    <row r="51" spans="1:11">
      <c r="A51" s="34"/>
      <c r="B51" s="34"/>
      <c r="C51" s="266"/>
      <c r="D51" s="266"/>
      <c r="E51" s="34"/>
      <c r="F51" s="34"/>
      <c r="G51" s="34"/>
      <c r="H51" s="34"/>
      <c r="I51" s="34"/>
      <c r="J51" s="34"/>
      <c r="K51" s="34"/>
    </row>
    <row r="52" spans="1:11">
      <c r="A52" s="101">
        <v>96</v>
      </c>
      <c r="B52" s="101"/>
      <c r="C52" s="101"/>
      <c r="D52" s="101"/>
      <c r="E52" s="101"/>
      <c r="F52" s="101"/>
      <c r="G52" s="101"/>
      <c r="H52" s="101"/>
      <c r="I52" s="101"/>
      <c r="J52" s="101"/>
      <c r="K52" s="34"/>
    </row>
    <row r="53" spans="1:11">
      <c r="A53" s="34"/>
    </row>
    <row r="54" spans="1:11">
      <c r="A54" s="34"/>
    </row>
    <row r="55" spans="1:11">
      <c r="A55" s="34"/>
    </row>
    <row r="56" spans="1:11">
      <c r="A56" s="34"/>
    </row>
    <row r="57" spans="1:11">
      <c r="A57" s="34"/>
    </row>
    <row r="58" spans="1:11">
      <c r="A58" s="34"/>
    </row>
    <row r="59" spans="1:11">
      <c r="A59" s="34"/>
    </row>
    <row r="60" spans="1:11">
      <c r="A60" s="34"/>
    </row>
    <row r="61" spans="1:11">
      <c r="A61" s="34"/>
    </row>
    <row r="62" spans="1:11">
      <c r="A62" s="34"/>
    </row>
    <row r="63" spans="1:11">
      <c r="A63" s="34"/>
    </row>
    <row r="64" spans="1:11">
      <c r="A64" s="34"/>
    </row>
    <row r="65" spans="1:1">
      <c r="A65" s="34"/>
    </row>
    <row r="66" spans="1:1">
      <c r="A66" s="34"/>
    </row>
    <row r="67" spans="1:1">
      <c r="A67" s="34"/>
    </row>
    <row r="68" spans="1:1">
      <c r="A68" s="34"/>
    </row>
    <row r="69" spans="1:1">
      <c r="A69" s="34"/>
    </row>
  </sheetData>
  <pageMargins left="0.5" right="0.5" top="0.5" bottom="0.5" header="0.5" footer="0.5"/>
  <pageSetup scale="68"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73"/>
  <sheetViews>
    <sheetView showGridLines="0" defaultGridColor="0" colorId="22" zoomScale="75" zoomScaleNormal="75" workbookViewId="0">
      <selection activeCell="H48" sqref="H48"/>
    </sheetView>
  </sheetViews>
  <sheetFormatPr defaultColWidth="9.77734375" defaultRowHeight="15"/>
  <cols>
    <col min="1" max="1" width="2.77734375" customWidth="1"/>
    <col min="2" max="2" width="7.77734375" customWidth="1"/>
    <col min="3" max="3" width="1.77734375" customWidth="1"/>
    <col min="4" max="4" width="20.77734375" customWidth="1"/>
    <col min="5" max="5" width="21.77734375" customWidth="1"/>
    <col min="6" max="6" width="20.77734375" customWidth="1"/>
    <col min="7" max="7" width="1.77734375" customWidth="1"/>
    <col min="8" max="8" width="18.77734375" customWidth="1"/>
    <col min="9" max="9" width="1.77734375" customWidth="1"/>
  </cols>
  <sheetData>
    <row r="1" spans="1:10" ht="16.899999999999999" customHeight="1" thickBot="1">
      <c r="A1" s="1475" t="str">
        <f>'Data Sheet'!A46</f>
        <v>Annual Report of Frontier Telephone of Rochester, Inc.                                For the period ending December 31, 2015</v>
      </c>
      <c r="B1" s="2"/>
      <c r="C1" s="2"/>
      <c r="D1" s="2"/>
      <c r="E1" s="2"/>
      <c r="F1" s="2"/>
      <c r="G1" s="2"/>
      <c r="H1" s="2"/>
      <c r="I1" s="2"/>
      <c r="J1" s="2"/>
    </row>
    <row r="2" spans="1:10">
      <c r="A2" s="236"/>
      <c r="B2" s="131"/>
      <c r="C2" s="131"/>
      <c r="D2" s="131"/>
      <c r="E2" s="131"/>
      <c r="F2" s="131"/>
      <c r="G2" s="131"/>
      <c r="H2" s="131"/>
      <c r="I2" s="237"/>
      <c r="J2" s="2"/>
    </row>
    <row r="3" spans="1:10">
      <c r="A3" s="122"/>
      <c r="B3" s="2"/>
      <c r="C3" s="2"/>
      <c r="D3" s="2"/>
      <c r="E3" s="2"/>
      <c r="F3" s="2"/>
      <c r="G3" s="2"/>
      <c r="H3" s="2"/>
      <c r="I3" s="240"/>
      <c r="J3" s="2"/>
    </row>
    <row r="4" spans="1:10" ht="18">
      <c r="A4" s="122"/>
      <c r="B4" s="1" t="s">
        <v>2779</v>
      </c>
      <c r="C4" s="129"/>
      <c r="D4" s="129"/>
      <c r="E4" s="129"/>
      <c r="F4" s="129"/>
      <c r="G4" s="129"/>
      <c r="H4" s="129"/>
      <c r="I4" s="240"/>
      <c r="J4" s="2"/>
    </row>
    <row r="5" spans="1:10" ht="16.899999999999999" customHeight="1">
      <c r="A5" s="122"/>
      <c r="B5" s="1"/>
      <c r="C5" s="129"/>
      <c r="D5" s="129"/>
      <c r="E5" s="129"/>
      <c r="F5" s="129"/>
      <c r="G5" s="129"/>
      <c r="H5" s="129"/>
      <c r="I5" s="240"/>
      <c r="J5" s="2"/>
    </row>
    <row r="6" spans="1:10">
      <c r="A6" s="241"/>
      <c r="B6" s="242"/>
      <c r="C6" s="242"/>
      <c r="D6" s="242"/>
      <c r="E6" s="242"/>
      <c r="F6" s="242"/>
      <c r="G6" s="242"/>
      <c r="H6" s="242"/>
      <c r="I6" s="243"/>
      <c r="J6" s="2"/>
    </row>
    <row r="7" spans="1:10" ht="16.899999999999999" customHeight="1">
      <c r="A7" s="122"/>
      <c r="B7" s="285"/>
      <c r="C7" s="2"/>
      <c r="D7" s="2"/>
      <c r="E7" s="2"/>
      <c r="F7" s="285"/>
      <c r="G7" s="2"/>
      <c r="H7" s="2"/>
      <c r="I7" s="240"/>
      <c r="J7" s="2"/>
    </row>
    <row r="8" spans="1:10" ht="16.899999999999999" customHeight="1">
      <c r="A8" s="122"/>
      <c r="B8" s="450" t="s">
        <v>489</v>
      </c>
      <c r="C8" s="2"/>
      <c r="D8" s="2"/>
      <c r="E8" s="284" t="s">
        <v>2780</v>
      </c>
      <c r="F8" s="285"/>
      <c r="G8" s="2"/>
      <c r="H8" s="284" t="s">
        <v>730</v>
      </c>
      <c r="I8" s="240"/>
      <c r="J8" s="2"/>
    </row>
    <row r="9" spans="1:10" ht="16.899999999999999" customHeight="1">
      <c r="A9" s="122"/>
      <c r="B9" s="450" t="s">
        <v>501</v>
      </c>
      <c r="C9" s="2"/>
      <c r="D9" s="2"/>
      <c r="E9" s="284" t="s">
        <v>226</v>
      </c>
      <c r="F9" s="285"/>
      <c r="G9" s="2"/>
      <c r="H9" s="284" t="s">
        <v>227</v>
      </c>
      <c r="I9" s="240"/>
      <c r="J9" s="2"/>
    </row>
    <row r="10" spans="1:10" ht="16.899999999999999" customHeight="1">
      <c r="A10" s="241"/>
      <c r="B10" s="289"/>
      <c r="C10" s="242"/>
      <c r="D10" s="242"/>
      <c r="E10" s="242"/>
      <c r="F10" s="289"/>
      <c r="G10" s="242"/>
      <c r="H10" s="242"/>
      <c r="I10" s="243"/>
      <c r="J10" s="2"/>
    </row>
    <row r="11" spans="1:10" ht="16.899999999999999" customHeight="1">
      <c r="A11" s="122"/>
      <c r="B11" s="285"/>
      <c r="C11" s="2"/>
      <c r="D11" s="2"/>
      <c r="E11" s="2"/>
      <c r="F11" s="285"/>
      <c r="G11" s="280"/>
      <c r="H11" s="280"/>
      <c r="I11" s="282"/>
      <c r="J11" s="2"/>
    </row>
    <row r="12" spans="1:10" ht="16.899999999999999" customHeight="1">
      <c r="A12" s="122"/>
      <c r="B12" s="450" t="s">
        <v>231</v>
      </c>
      <c r="C12" s="2"/>
      <c r="D12" s="2" t="s">
        <v>2781</v>
      </c>
      <c r="E12" s="2"/>
      <c r="F12" s="285"/>
      <c r="G12" s="2"/>
      <c r="H12" s="436">
        <f>24407448.15+1724736.97</f>
        <v>26132185.119999997</v>
      </c>
      <c r="I12" s="240"/>
      <c r="J12" s="2"/>
    </row>
    <row r="13" spans="1:10" ht="16.899999999999999" customHeight="1">
      <c r="A13" s="122"/>
      <c r="B13" s="450" t="s">
        <v>463</v>
      </c>
      <c r="C13" s="2"/>
      <c r="D13" s="2" t="s">
        <v>2782</v>
      </c>
      <c r="E13" s="2"/>
      <c r="F13" s="285"/>
      <c r="G13" s="2"/>
      <c r="H13" s="384"/>
      <c r="I13" s="240"/>
      <c r="J13" s="2"/>
    </row>
    <row r="14" spans="1:10" ht="16.899999999999999" customHeight="1">
      <c r="A14" s="122"/>
      <c r="B14" s="450" t="s">
        <v>471</v>
      </c>
      <c r="C14" s="2"/>
      <c r="D14" s="2" t="s">
        <v>2783</v>
      </c>
      <c r="E14" s="2"/>
      <c r="F14" s="285"/>
      <c r="G14" s="2"/>
      <c r="H14" s="384"/>
      <c r="I14" s="240"/>
      <c r="J14" s="2"/>
    </row>
    <row r="15" spans="1:10">
      <c r="A15" s="122"/>
      <c r="B15" s="450" t="s">
        <v>530</v>
      </c>
      <c r="C15" s="2"/>
      <c r="D15" s="2" t="s">
        <v>2784</v>
      </c>
      <c r="E15" s="2"/>
      <c r="F15" s="285"/>
      <c r="G15" s="2"/>
      <c r="H15" s="384"/>
      <c r="I15" s="240"/>
      <c r="J15" s="2"/>
    </row>
    <row r="16" spans="1:10">
      <c r="A16" s="122"/>
      <c r="B16" s="285"/>
      <c r="C16" s="2"/>
      <c r="D16" s="2"/>
      <c r="E16" s="2"/>
      <c r="F16" s="285"/>
      <c r="G16" s="2"/>
      <c r="H16" s="384"/>
      <c r="I16" s="240"/>
      <c r="J16" s="2"/>
    </row>
    <row r="17" spans="1:10">
      <c r="A17" s="122"/>
      <c r="B17" s="285"/>
      <c r="C17" s="2"/>
      <c r="D17" s="2" t="s">
        <v>2785</v>
      </c>
      <c r="E17" s="2"/>
      <c r="F17" s="285"/>
      <c r="G17" s="2"/>
      <c r="H17" s="384"/>
      <c r="I17" s="240"/>
      <c r="J17" s="2"/>
    </row>
    <row r="18" spans="1:10">
      <c r="A18" s="122"/>
      <c r="B18" s="450" t="s">
        <v>532</v>
      </c>
      <c r="C18" s="2"/>
      <c r="D18" s="123" t="s">
        <v>2786</v>
      </c>
      <c r="E18" s="123"/>
      <c r="F18" s="292"/>
      <c r="G18" s="123"/>
      <c r="H18" s="384">
        <f>4172069.28+1475569.56</f>
        <v>5647638.8399999999</v>
      </c>
      <c r="I18" s="240"/>
      <c r="J18" s="2"/>
    </row>
    <row r="19" spans="1:10" ht="16.899999999999999" customHeight="1">
      <c r="A19" s="122"/>
      <c r="B19" s="450" t="s">
        <v>242</v>
      </c>
      <c r="C19" s="2"/>
      <c r="D19" s="123"/>
      <c r="E19" s="123"/>
      <c r="F19" s="292"/>
      <c r="G19" s="123"/>
      <c r="H19" s="123"/>
      <c r="I19" s="240"/>
      <c r="J19" s="2"/>
    </row>
    <row r="20" spans="1:10">
      <c r="A20" s="122"/>
      <c r="B20" s="450" t="s">
        <v>245</v>
      </c>
      <c r="C20" s="2"/>
      <c r="D20" s="123"/>
      <c r="E20" s="123"/>
      <c r="F20" s="292"/>
      <c r="G20" s="123"/>
      <c r="H20" s="123"/>
      <c r="I20" s="240"/>
      <c r="J20" s="2"/>
    </row>
    <row r="21" spans="1:10">
      <c r="A21" s="122"/>
      <c r="B21" s="450" t="s">
        <v>248</v>
      </c>
      <c r="C21" s="2"/>
      <c r="D21" s="123"/>
      <c r="E21" s="123"/>
      <c r="F21" s="292"/>
      <c r="G21" s="123"/>
      <c r="H21" s="384"/>
      <c r="I21" s="240"/>
      <c r="J21" s="2"/>
    </row>
    <row r="22" spans="1:10">
      <c r="A22" s="122"/>
      <c r="B22" s="450" t="s">
        <v>252</v>
      </c>
      <c r="C22" s="2"/>
      <c r="D22" s="123"/>
      <c r="E22" s="123"/>
      <c r="F22" s="292"/>
      <c r="G22" s="123"/>
      <c r="H22" s="384"/>
      <c r="I22" s="240"/>
      <c r="J22" s="2"/>
    </row>
    <row r="23" spans="1:10">
      <c r="A23" s="122"/>
      <c r="B23" s="450" t="s">
        <v>538</v>
      </c>
      <c r="C23" s="2"/>
      <c r="D23" s="123"/>
      <c r="E23" s="123"/>
      <c r="F23" s="292"/>
      <c r="G23" s="123"/>
      <c r="H23" s="384"/>
      <c r="I23" s="240"/>
      <c r="J23" s="2"/>
    </row>
    <row r="24" spans="1:10">
      <c r="A24" s="122"/>
      <c r="B24" s="450" t="s">
        <v>540</v>
      </c>
      <c r="C24" s="2"/>
      <c r="D24" s="123"/>
      <c r="E24" s="123"/>
      <c r="F24" s="292"/>
      <c r="G24" s="123"/>
      <c r="H24" s="384"/>
      <c r="I24" s="240"/>
      <c r="J24" s="2"/>
    </row>
    <row r="25" spans="1:10">
      <c r="A25" s="122"/>
      <c r="B25" s="450" t="s">
        <v>542</v>
      </c>
      <c r="C25" s="2"/>
      <c r="D25" s="123"/>
      <c r="E25" s="123"/>
      <c r="F25" s="292"/>
      <c r="G25" s="123"/>
      <c r="H25" s="384"/>
      <c r="I25" s="240"/>
      <c r="J25" s="2"/>
    </row>
    <row r="26" spans="1:10">
      <c r="A26" s="122"/>
      <c r="B26" s="450" t="s">
        <v>544</v>
      </c>
      <c r="C26" s="2"/>
      <c r="D26" s="123"/>
      <c r="E26" s="123"/>
      <c r="F26" s="292"/>
      <c r="G26" s="123"/>
      <c r="H26" s="384"/>
      <c r="I26" s="240"/>
      <c r="J26" s="2"/>
    </row>
    <row r="27" spans="1:10" ht="16.899999999999999" customHeight="1">
      <c r="A27" s="122"/>
      <c r="B27" s="450" t="s">
        <v>546</v>
      </c>
      <c r="C27" s="2"/>
      <c r="D27" s="123"/>
      <c r="E27" s="123"/>
      <c r="F27" s="292"/>
      <c r="G27" s="123"/>
      <c r="H27" s="384"/>
      <c r="I27" s="240"/>
      <c r="J27" s="2"/>
    </row>
    <row r="28" spans="1:10" ht="16.899999999999999" customHeight="1">
      <c r="A28" s="122"/>
      <c r="B28" s="450" t="s">
        <v>547</v>
      </c>
      <c r="C28" s="2"/>
      <c r="D28" s="123"/>
      <c r="E28" s="123"/>
      <c r="F28" s="292"/>
      <c r="G28" s="123"/>
      <c r="H28" s="384"/>
      <c r="I28" s="240"/>
      <c r="J28" s="2"/>
    </row>
    <row r="29" spans="1:10" ht="16.899999999999999" customHeight="1">
      <c r="A29" s="122"/>
      <c r="B29" s="450" t="s">
        <v>548</v>
      </c>
      <c r="C29" s="2"/>
      <c r="D29" s="123"/>
      <c r="E29" s="123"/>
      <c r="F29" s="292"/>
      <c r="G29" s="123"/>
      <c r="H29" s="384"/>
      <c r="I29" s="240"/>
      <c r="J29" s="2"/>
    </row>
    <row r="30" spans="1:10" ht="16.899999999999999" customHeight="1">
      <c r="A30" s="122"/>
      <c r="B30" s="450" t="s">
        <v>549</v>
      </c>
      <c r="C30" s="2"/>
      <c r="D30" s="123"/>
      <c r="E30" s="123"/>
      <c r="F30" s="292"/>
      <c r="G30" s="123"/>
      <c r="H30" s="384"/>
      <c r="I30" s="240"/>
      <c r="J30" s="2"/>
    </row>
    <row r="31" spans="1:10" ht="16.899999999999999" customHeight="1">
      <c r="A31" s="122"/>
      <c r="B31" s="450" t="s">
        <v>550</v>
      </c>
      <c r="C31" s="2"/>
      <c r="D31" s="123"/>
      <c r="E31" s="123"/>
      <c r="F31" s="292"/>
      <c r="G31" s="123"/>
      <c r="H31" s="384"/>
      <c r="I31" s="240"/>
      <c r="J31" s="2"/>
    </row>
    <row r="32" spans="1:10" ht="16.899999999999999" customHeight="1">
      <c r="A32" s="122"/>
      <c r="B32" s="450" t="s">
        <v>551</v>
      </c>
      <c r="C32" s="2"/>
      <c r="D32" s="123"/>
      <c r="E32" s="123"/>
      <c r="F32" s="292"/>
      <c r="G32" s="123"/>
      <c r="H32" s="384"/>
      <c r="I32" s="240"/>
      <c r="J32" s="2"/>
    </row>
    <row r="33" spans="1:11" ht="16.899999999999999" customHeight="1">
      <c r="A33" s="122"/>
      <c r="B33" s="285"/>
      <c r="C33" s="2"/>
      <c r="D33" s="2"/>
      <c r="E33" s="2"/>
      <c r="F33" s="285"/>
      <c r="G33" s="280"/>
      <c r="H33" s="928"/>
      <c r="I33" s="282"/>
      <c r="J33" s="2"/>
    </row>
    <row r="34" spans="1:11" ht="16.899999999999999" customHeight="1" thickBot="1">
      <c r="A34" s="122"/>
      <c r="B34" s="450" t="s">
        <v>552</v>
      </c>
      <c r="C34" s="2"/>
      <c r="D34" s="2"/>
      <c r="E34" s="2" t="s">
        <v>2787</v>
      </c>
      <c r="F34" s="285"/>
      <c r="G34" s="929"/>
      <c r="H34" s="403">
        <f>SUM(H12:H33)</f>
        <v>31779823.959999997</v>
      </c>
      <c r="I34" s="930"/>
      <c r="J34" s="2"/>
    </row>
    <row r="35" spans="1:11" ht="15.75" thickTop="1">
      <c r="A35" s="241"/>
      <c r="B35" s="289"/>
      <c r="C35" s="242"/>
      <c r="D35" s="242"/>
      <c r="E35" s="242"/>
      <c r="F35" s="289"/>
      <c r="G35" s="242"/>
      <c r="H35" s="378"/>
      <c r="I35" s="243"/>
      <c r="J35" s="2"/>
    </row>
    <row r="36" spans="1:11">
      <c r="A36" s="122"/>
      <c r="B36" s="2"/>
      <c r="C36" s="2"/>
      <c r="D36" s="2"/>
      <c r="E36" s="2"/>
      <c r="F36" s="2"/>
      <c r="G36" s="283"/>
      <c r="H36" s="381"/>
      <c r="I36" s="240"/>
      <c r="J36" s="2"/>
    </row>
    <row r="37" spans="1:11" ht="18">
      <c r="A37" s="122"/>
      <c r="B37" s="1" t="s">
        <v>2788</v>
      </c>
      <c r="C37" s="129"/>
      <c r="D37" s="129"/>
      <c r="E37" s="129"/>
      <c r="F37" s="129"/>
      <c r="G37" s="283"/>
      <c r="H37" s="392"/>
      <c r="I37" s="240"/>
      <c r="J37" s="2"/>
    </row>
    <row r="38" spans="1:11" ht="16.899999999999999" customHeight="1">
      <c r="A38" s="122"/>
      <c r="B38" s="1"/>
      <c r="C38" s="2"/>
      <c r="D38" s="2"/>
      <c r="E38" s="2"/>
      <c r="F38" s="2"/>
      <c r="G38" s="283"/>
      <c r="H38" s="1334"/>
      <c r="I38" s="240"/>
      <c r="J38" s="2"/>
    </row>
    <row r="39" spans="1:11">
      <c r="A39" s="122"/>
      <c r="B39" s="129">
        <v>21</v>
      </c>
      <c r="C39" s="2" t="s">
        <v>2789</v>
      </c>
      <c r="D39" s="2"/>
      <c r="E39" s="2"/>
      <c r="F39" s="2"/>
      <c r="G39" s="283"/>
      <c r="H39" s="1176">
        <v>25</v>
      </c>
      <c r="I39" s="240"/>
      <c r="J39" s="2"/>
      <c r="K39" s="384"/>
    </row>
    <row r="40" spans="1:11">
      <c r="A40" s="122"/>
      <c r="B40" s="129">
        <v>22</v>
      </c>
      <c r="C40" s="2" t="s">
        <v>2790</v>
      </c>
      <c r="D40" s="2"/>
      <c r="E40" s="2"/>
      <c r="F40" s="2"/>
      <c r="G40" s="283"/>
      <c r="H40" s="1176">
        <v>19</v>
      </c>
      <c r="I40" s="240"/>
      <c r="J40" s="2"/>
      <c r="K40" s="384"/>
    </row>
    <row r="41" spans="1:11" ht="16.899999999999999" customHeight="1">
      <c r="A41" s="122"/>
      <c r="B41" s="284">
        <v>23</v>
      </c>
      <c r="C41" s="2" t="s">
        <v>2791</v>
      </c>
      <c r="D41" s="2"/>
      <c r="E41" s="2"/>
      <c r="F41" s="2"/>
      <c r="G41" s="283"/>
      <c r="H41" s="1176">
        <v>15</v>
      </c>
      <c r="I41" s="240"/>
      <c r="J41" s="2"/>
      <c r="K41" s="384"/>
    </row>
    <row r="42" spans="1:11" ht="16.899999999999999" customHeight="1">
      <c r="A42" s="122"/>
      <c r="B42" s="284">
        <v>24</v>
      </c>
      <c r="C42" s="2" t="s">
        <v>2792</v>
      </c>
      <c r="D42" s="2"/>
      <c r="E42" s="2"/>
      <c r="F42" s="2"/>
      <c r="G42" s="283"/>
      <c r="H42" s="1176">
        <v>157</v>
      </c>
      <c r="I42" s="240"/>
      <c r="J42" s="2"/>
      <c r="K42" s="384"/>
    </row>
    <row r="43" spans="1:11" ht="16.899999999999999" customHeight="1">
      <c r="A43" s="122"/>
      <c r="B43" s="284">
        <v>25</v>
      </c>
      <c r="C43" s="2" t="s">
        <v>2793</v>
      </c>
      <c r="D43" s="2"/>
      <c r="E43" s="2"/>
      <c r="F43" s="2"/>
      <c r="G43" s="283"/>
      <c r="H43" s="1176"/>
      <c r="I43" s="240"/>
      <c r="J43" s="2"/>
      <c r="K43" s="384"/>
    </row>
    <row r="44" spans="1:11" ht="16.899999999999999" customHeight="1">
      <c r="A44" s="122"/>
      <c r="B44" s="284">
        <v>26</v>
      </c>
      <c r="C44" s="2" t="s">
        <v>2794</v>
      </c>
      <c r="D44" s="2"/>
      <c r="E44" s="2"/>
      <c r="F44" s="2"/>
      <c r="G44" s="283"/>
      <c r="H44" s="1176"/>
      <c r="I44" s="240"/>
      <c r="J44" s="2"/>
      <c r="K44" s="384"/>
    </row>
    <row r="45" spans="1:11" ht="16.899999999999999" customHeight="1">
      <c r="A45" s="122"/>
      <c r="B45" s="284">
        <v>27</v>
      </c>
      <c r="C45" s="2"/>
      <c r="D45" s="2" t="s">
        <v>2795</v>
      </c>
      <c r="E45" s="2"/>
      <c r="F45" s="2"/>
      <c r="G45" s="283"/>
      <c r="H45" s="1176">
        <v>1</v>
      </c>
      <c r="I45" s="240"/>
      <c r="J45" s="2"/>
      <c r="K45" s="384"/>
    </row>
    <row r="46" spans="1:11">
      <c r="A46" s="122"/>
      <c r="B46" s="284">
        <v>28</v>
      </c>
      <c r="C46" s="2"/>
      <c r="D46" s="2" t="s">
        <v>2796</v>
      </c>
      <c r="E46" s="2"/>
      <c r="F46" s="2"/>
      <c r="G46" s="283"/>
      <c r="H46" s="1176">
        <v>139</v>
      </c>
      <c r="I46" s="240"/>
      <c r="J46" s="2"/>
      <c r="K46" s="384"/>
    </row>
    <row r="47" spans="1:11" ht="16.899999999999999" customHeight="1">
      <c r="A47" s="122"/>
      <c r="B47" s="284">
        <v>29</v>
      </c>
      <c r="C47" s="2"/>
      <c r="D47" s="2" t="s">
        <v>2797</v>
      </c>
      <c r="E47" s="2"/>
      <c r="F47" s="2"/>
      <c r="G47" s="283"/>
      <c r="H47" s="1176">
        <v>2</v>
      </c>
      <c r="I47" s="240"/>
      <c r="J47" s="2"/>
      <c r="K47" s="384"/>
    </row>
    <row r="48" spans="1:11" ht="16.899999999999999" customHeight="1">
      <c r="A48" s="122"/>
      <c r="B48" s="284">
        <v>30</v>
      </c>
      <c r="C48" s="2" t="s">
        <v>2798</v>
      </c>
      <c r="D48" s="2"/>
      <c r="E48" s="2"/>
      <c r="F48" s="2"/>
      <c r="G48" s="283"/>
      <c r="H48" s="1176">
        <v>3</v>
      </c>
      <c r="I48" s="240"/>
      <c r="J48" s="2"/>
      <c r="K48" s="384"/>
    </row>
    <row r="49" spans="1:10" ht="16.899999999999999" customHeight="1">
      <c r="A49" s="122"/>
      <c r="B49" s="284">
        <v>31</v>
      </c>
      <c r="C49" s="2" t="s">
        <v>2799</v>
      </c>
      <c r="D49" s="2"/>
      <c r="E49" s="2"/>
      <c r="F49" s="2"/>
      <c r="G49" s="283"/>
      <c r="H49" s="1176"/>
      <c r="I49" s="240"/>
      <c r="J49" s="2"/>
    </row>
    <row r="50" spans="1:10" ht="16.899999999999999" customHeight="1" thickBot="1">
      <c r="A50" s="122"/>
      <c r="B50" s="284">
        <v>32</v>
      </c>
      <c r="C50" s="2"/>
      <c r="D50" s="2"/>
      <c r="E50" s="284" t="s">
        <v>2800</v>
      </c>
      <c r="F50" s="2"/>
      <c r="G50" s="931"/>
      <c r="H50" s="1335">
        <f>SUM(H39:H49)</f>
        <v>361</v>
      </c>
      <c r="I50" s="932"/>
      <c r="J50" s="2"/>
    </row>
    <row r="51" spans="1:10" ht="16.899999999999999" customHeight="1" thickTop="1">
      <c r="A51" s="122"/>
      <c r="B51" s="2"/>
      <c r="C51" s="2"/>
      <c r="D51" s="2"/>
      <c r="E51" s="2"/>
      <c r="F51" s="2"/>
      <c r="G51" s="283"/>
      <c r="H51" s="381"/>
      <c r="I51" s="240"/>
      <c r="J51" s="2"/>
    </row>
    <row r="52" spans="1:10" ht="16.899999999999999" customHeight="1">
      <c r="A52" s="122"/>
      <c r="B52" s="2"/>
      <c r="C52" s="2"/>
      <c r="D52" s="2"/>
      <c r="E52" s="2"/>
      <c r="F52" s="2"/>
      <c r="G52" s="283"/>
      <c r="H52" s="381"/>
      <c r="I52" s="240"/>
      <c r="J52" s="2"/>
    </row>
    <row r="53" spans="1:10" ht="16.899999999999999" customHeight="1" thickBot="1">
      <c r="A53" s="275"/>
      <c r="B53" s="276"/>
      <c r="C53" s="276"/>
      <c r="D53" s="276"/>
      <c r="E53" s="276"/>
      <c r="F53" s="276"/>
      <c r="G53" s="389"/>
      <c r="H53" s="390"/>
      <c r="I53" s="277"/>
      <c r="J53" s="2"/>
    </row>
    <row r="54" spans="1:10" ht="16.899999999999999" customHeight="1">
      <c r="A54" s="2"/>
      <c r="B54" s="2"/>
      <c r="C54" s="2"/>
      <c r="D54" s="2"/>
      <c r="E54" s="2"/>
      <c r="F54" s="2"/>
      <c r="G54" s="2"/>
      <c r="H54" s="933" t="s">
        <v>623</v>
      </c>
      <c r="I54" s="2"/>
      <c r="J54" s="2"/>
    </row>
    <row r="55" spans="1:10" ht="16.899999999999999" customHeight="1">
      <c r="A55" s="2"/>
      <c r="B55" s="129">
        <v>97</v>
      </c>
      <c r="C55" s="129"/>
      <c r="D55" s="129"/>
      <c r="E55" s="129"/>
      <c r="F55" s="129"/>
      <c r="G55" s="129"/>
      <c r="H55" s="392"/>
      <c r="I55" s="2"/>
      <c r="J55" s="2"/>
    </row>
    <row r="56" spans="1:10">
      <c r="A56" s="2"/>
      <c r="B56" s="2"/>
    </row>
    <row r="57" spans="1:10">
      <c r="A57" s="2"/>
      <c r="B57" s="2"/>
    </row>
    <row r="58" spans="1:10">
      <c r="A58" s="2"/>
      <c r="B58" s="2"/>
    </row>
    <row r="59" spans="1:10">
      <c r="A59" s="2"/>
      <c r="B59" s="2"/>
    </row>
    <row r="60" spans="1:10">
      <c r="A60" s="2"/>
      <c r="B60" s="2"/>
    </row>
    <row r="61" spans="1:10">
      <c r="A61" s="2"/>
      <c r="B61" s="2"/>
    </row>
    <row r="62" spans="1:10">
      <c r="A62" s="2"/>
      <c r="B62" s="2"/>
    </row>
    <row r="63" spans="1:10">
      <c r="A63" s="2"/>
      <c r="B63" s="2"/>
    </row>
    <row r="64" spans="1:10">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sheetData>
  <printOptions horizontalCentered="1"/>
  <pageMargins left="0.5" right="0.5" top="0.5" bottom="0.5" header="0.5" footer="0.5"/>
  <pageSetup scale="81"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49"/>
  <sheetViews>
    <sheetView showGridLines="0" defaultGridColor="0" topLeftCell="A364" colorId="22" zoomScale="75" zoomScaleNormal="75" workbookViewId="0">
      <selection activeCell="E22" sqref="E22"/>
    </sheetView>
  </sheetViews>
  <sheetFormatPr defaultColWidth="9.77734375" defaultRowHeight="15"/>
  <cols>
    <col min="1" max="1" width="4.77734375" customWidth="1"/>
    <col min="2" max="2" width="45.44140625" customWidth="1"/>
    <col min="3" max="3" width="19.33203125" customWidth="1"/>
    <col min="4" max="4" width="13.77734375" customWidth="1"/>
  </cols>
  <sheetData>
    <row r="1" spans="1:7" ht="18">
      <c r="A1" s="893" t="s">
        <v>2801</v>
      </c>
      <c r="B1" s="893"/>
      <c r="C1" s="893"/>
      <c r="D1" s="893"/>
      <c r="E1" s="893"/>
      <c r="F1" s="7"/>
      <c r="G1" s="7"/>
    </row>
    <row r="2" spans="1:7" ht="18">
      <c r="A2" s="893"/>
      <c r="B2" s="893"/>
      <c r="C2" s="893"/>
      <c r="D2" s="893"/>
      <c r="E2" s="893"/>
      <c r="F2" s="7"/>
      <c r="G2" s="7"/>
    </row>
    <row r="3" spans="1:7" ht="18">
      <c r="A3" s="893"/>
      <c r="B3" s="893" t="s">
        <v>181</v>
      </c>
      <c r="C3" s="893"/>
      <c r="D3" s="893"/>
      <c r="E3" s="893"/>
      <c r="F3" s="7"/>
      <c r="G3" s="7"/>
    </row>
    <row r="4" spans="1:7" ht="18">
      <c r="A4" s="893"/>
      <c r="B4" s="893" t="s">
        <v>2802</v>
      </c>
      <c r="C4" s="893"/>
      <c r="D4" s="893"/>
      <c r="E4" s="893"/>
      <c r="F4" s="7"/>
      <c r="G4" s="7"/>
    </row>
    <row r="5" spans="1:7" ht="18">
      <c r="A5" s="893"/>
      <c r="B5" s="893" t="s">
        <v>2803</v>
      </c>
      <c r="C5" s="893"/>
      <c r="D5" s="893"/>
      <c r="E5" s="893"/>
      <c r="F5" s="7"/>
      <c r="G5" s="7"/>
    </row>
    <row r="6" spans="1:7" ht="18">
      <c r="A6" s="893"/>
      <c r="B6" s="893" t="str">
        <f>'Data Sheet'!C23</f>
        <v>Frontier Telephone of Rochester, Inc.</v>
      </c>
      <c r="C6" s="893"/>
      <c r="D6" s="893"/>
      <c r="E6" s="893"/>
      <c r="F6" s="7"/>
      <c r="G6" s="7"/>
    </row>
    <row r="7" spans="1:7" ht="18">
      <c r="A7" s="893"/>
      <c r="B7" s="934" t="str">
        <f>'Data Sheet'!A40</f>
        <v>For the period ending December 31, 2015</v>
      </c>
      <c r="C7" s="893"/>
      <c r="D7" s="893"/>
      <c r="E7" s="893"/>
      <c r="F7" s="7"/>
      <c r="G7" s="7"/>
    </row>
    <row r="8" spans="1:7" ht="18">
      <c r="A8" s="893"/>
      <c r="B8" s="893"/>
      <c r="C8" s="893"/>
      <c r="D8" s="893"/>
      <c r="E8" s="893"/>
      <c r="F8" s="7"/>
      <c r="G8" s="7"/>
    </row>
    <row r="9" spans="1:7" ht="18">
      <c r="A9" s="893"/>
      <c r="B9" s="893"/>
      <c r="C9" s="893"/>
      <c r="D9" s="893"/>
      <c r="E9" s="893"/>
      <c r="F9" s="7"/>
      <c r="G9" s="7"/>
    </row>
    <row r="10" spans="1:7" ht="18">
      <c r="A10" s="893"/>
      <c r="B10" s="893"/>
      <c r="C10" s="893"/>
      <c r="D10" s="893"/>
      <c r="E10" s="893"/>
      <c r="F10" s="7"/>
      <c r="G10" s="7"/>
    </row>
    <row r="11" spans="1:7">
      <c r="A11" s="7" t="str">
        <f>'Data Sheet'!A46</f>
        <v>Annual Report of Frontier Telephone of Rochester, Inc.                                For the period ending December 31, 2015</v>
      </c>
      <c r="B11" s="7"/>
      <c r="C11" s="7"/>
      <c r="D11" s="7"/>
      <c r="E11" s="7"/>
      <c r="F11" s="7"/>
      <c r="G11" s="7"/>
    </row>
    <row r="12" spans="1:7">
      <c r="A12" s="7"/>
      <c r="B12" s="7"/>
      <c r="C12" s="7"/>
      <c r="D12" s="7"/>
      <c r="E12" s="7"/>
      <c r="F12" s="7"/>
      <c r="G12" s="7"/>
    </row>
    <row r="13" spans="1:7">
      <c r="A13" s="7"/>
      <c r="B13" s="7"/>
      <c r="C13" s="7"/>
      <c r="D13" s="7"/>
      <c r="E13" s="7"/>
      <c r="F13" s="7"/>
      <c r="G13" s="7"/>
    </row>
    <row r="14" spans="1:7" ht="18">
      <c r="A14" s="601" t="s">
        <v>2804</v>
      </c>
      <c r="B14" s="601"/>
      <c r="C14" s="601"/>
      <c r="D14" s="601"/>
      <c r="E14" s="7"/>
      <c r="F14" s="7"/>
      <c r="G14" s="7"/>
    </row>
    <row r="15" spans="1:7">
      <c r="A15" s="7"/>
      <c r="B15" s="7"/>
      <c r="C15" s="7"/>
      <c r="D15" s="7"/>
      <c r="E15" s="7"/>
      <c r="F15" s="7"/>
      <c r="G15" s="7"/>
    </row>
    <row r="16" spans="1:7" ht="15.75">
      <c r="A16" s="7"/>
      <c r="B16" s="7"/>
      <c r="C16" s="935" t="s">
        <v>2805</v>
      </c>
      <c r="D16" s="7"/>
      <c r="E16" s="7"/>
      <c r="F16" s="7"/>
      <c r="G16" s="7"/>
    </row>
    <row r="17" spans="1:7" ht="15.75">
      <c r="A17" s="7"/>
      <c r="B17" s="472" t="s">
        <v>819</v>
      </c>
      <c r="C17" s="935" t="s">
        <v>2806</v>
      </c>
      <c r="D17" s="7"/>
      <c r="E17" s="7"/>
      <c r="F17" s="7"/>
      <c r="G17" s="7"/>
    </row>
    <row r="18" spans="1:7" ht="15.75">
      <c r="A18" s="7"/>
      <c r="B18" s="7"/>
      <c r="C18" s="472" t="s">
        <v>2807</v>
      </c>
      <c r="D18" s="7"/>
      <c r="E18" s="7"/>
      <c r="F18" s="7"/>
      <c r="G18" s="7"/>
    </row>
    <row r="19" spans="1:7">
      <c r="A19" s="7">
        <v>1</v>
      </c>
      <c r="B19" s="7" t="s">
        <v>2808</v>
      </c>
      <c r="C19" s="7" t="s">
        <v>2809</v>
      </c>
      <c r="D19" s="266">
        <f>SUM(Sch.11!E11:E14)</f>
        <v>2203973.11</v>
      </c>
      <c r="E19" s="7"/>
      <c r="F19" s="7"/>
      <c r="G19" s="7"/>
    </row>
    <row r="20" spans="1:7">
      <c r="A20" s="7">
        <v>2</v>
      </c>
      <c r="B20" s="7" t="s">
        <v>2810</v>
      </c>
      <c r="C20" s="7" t="s">
        <v>2811</v>
      </c>
      <c r="D20" s="7">
        <f>SUM(Sch.11!E15,Sch.11!E17,Sch.11!E18)-SUM(Sch.11!E16,Sch.11!E19)</f>
        <v>37420762.250000007</v>
      </c>
      <c r="E20" s="7"/>
      <c r="F20" s="7"/>
      <c r="G20" s="7"/>
    </row>
    <row r="21" spans="1:7">
      <c r="A21" s="7">
        <v>3</v>
      </c>
      <c r="B21" s="7" t="s">
        <v>2812</v>
      </c>
      <c r="C21" s="7" t="s">
        <v>2813</v>
      </c>
      <c r="D21" s="7">
        <f>Sch.11!E31</f>
        <v>0</v>
      </c>
      <c r="E21" s="7"/>
      <c r="F21" s="7"/>
      <c r="G21" s="7"/>
    </row>
    <row r="22" spans="1:7">
      <c r="A22" s="7">
        <v>4</v>
      </c>
      <c r="B22" s="7" t="s">
        <v>2814</v>
      </c>
      <c r="C22" s="76" t="s">
        <v>2815</v>
      </c>
      <c r="D22" s="7">
        <f>D24-SUM(D19:D21)</f>
        <v>5279689.5699999854</v>
      </c>
      <c r="E22" s="7"/>
      <c r="F22" s="7"/>
      <c r="G22" s="7"/>
    </row>
    <row r="23" spans="1:7">
      <c r="A23" s="7"/>
      <c r="B23" s="7"/>
      <c r="C23" s="7"/>
      <c r="D23" s="7"/>
      <c r="E23" s="7"/>
      <c r="F23" s="7"/>
      <c r="G23" s="7"/>
    </row>
    <row r="24" spans="1:7" ht="15.75">
      <c r="A24" s="7">
        <v>5</v>
      </c>
      <c r="B24" s="472" t="s">
        <v>2816</v>
      </c>
      <c r="C24" s="7" t="s">
        <v>2817</v>
      </c>
      <c r="D24" s="7">
        <f>Sch.11!E32</f>
        <v>44904424.929999992</v>
      </c>
      <c r="E24" s="7"/>
      <c r="F24" s="7"/>
      <c r="G24" s="7"/>
    </row>
    <row r="25" spans="1:7">
      <c r="A25" s="7"/>
      <c r="B25" s="7"/>
      <c r="C25" s="7"/>
      <c r="D25" s="7"/>
      <c r="E25" s="7"/>
      <c r="F25" s="7"/>
      <c r="G25" s="7"/>
    </row>
    <row r="26" spans="1:7" ht="15.75">
      <c r="A26" s="7"/>
      <c r="B26" s="472" t="s">
        <v>2818</v>
      </c>
      <c r="C26" s="7"/>
      <c r="D26" s="7"/>
      <c r="E26" s="7"/>
      <c r="F26" s="7"/>
      <c r="G26" s="7"/>
    </row>
    <row r="27" spans="1:7">
      <c r="A27" s="7"/>
      <c r="B27" s="7"/>
      <c r="C27" s="7"/>
      <c r="D27" s="7"/>
      <c r="E27" s="7"/>
      <c r="F27" s="7"/>
      <c r="G27" s="7"/>
    </row>
    <row r="28" spans="1:7">
      <c r="A28" s="7">
        <v>6</v>
      </c>
      <c r="B28" s="7" t="s">
        <v>1715</v>
      </c>
      <c r="C28" s="7" t="s">
        <v>2819</v>
      </c>
      <c r="D28" s="7">
        <f>SUM(Sch.11!E34:E37)</f>
        <v>459850067.60000002</v>
      </c>
      <c r="E28" s="7"/>
      <c r="F28" s="7"/>
      <c r="G28" s="7"/>
    </row>
    <row r="29" spans="1:7">
      <c r="A29" s="7">
        <v>7</v>
      </c>
      <c r="B29" s="7" t="s">
        <v>2820</v>
      </c>
      <c r="C29" s="7" t="s">
        <v>2821</v>
      </c>
      <c r="D29" s="7">
        <f>Sch.11!E38</f>
        <v>0</v>
      </c>
      <c r="E29" s="7"/>
      <c r="F29" s="7"/>
      <c r="G29" s="7"/>
    </row>
    <row r="30" spans="1:7">
      <c r="A30" s="7">
        <v>8</v>
      </c>
      <c r="B30" s="7" t="s">
        <v>2822</v>
      </c>
      <c r="C30" s="7" t="s">
        <v>2823</v>
      </c>
      <c r="D30" s="7">
        <f>SUM(Sch.11!E41:E42)</f>
        <v>0</v>
      </c>
      <c r="E30" s="7"/>
      <c r="F30" s="7"/>
      <c r="G30" s="7"/>
    </row>
    <row r="31" spans="1:7">
      <c r="A31" s="7">
        <v>9</v>
      </c>
      <c r="B31" s="7" t="s">
        <v>2824</v>
      </c>
      <c r="C31" s="7" t="s">
        <v>2825</v>
      </c>
      <c r="D31" s="7" t="str">
        <f>IF(ISERR(+Sch.11!E43)=0," ",+Sch.11!E43)</f>
        <v xml:space="preserve"> </v>
      </c>
      <c r="E31" s="7"/>
      <c r="F31" s="7"/>
      <c r="G31" s="7"/>
    </row>
    <row r="32" spans="1:7">
      <c r="A32" s="7">
        <v>10</v>
      </c>
      <c r="B32" s="7" t="s">
        <v>2826</v>
      </c>
      <c r="C32" s="7" t="s">
        <v>2827</v>
      </c>
      <c r="D32" s="7">
        <f>Sch.11!E44</f>
        <v>0</v>
      </c>
      <c r="E32" s="7"/>
      <c r="F32" s="7"/>
      <c r="G32" s="7"/>
    </row>
    <row r="33" spans="1:7">
      <c r="A33" s="7">
        <v>11</v>
      </c>
      <c r="B33" s="7" t="s">
        <v>2828</v>
      </c>
      <c r="C33" s="76" t="s">
        <v>2815</v>
      </c>
      <c r="D33" s="7">
        <f>D35-SUM(D28:D32)</f>
        <v>183584000</v>
      </c>
      <c r="E33" s="7"/>
      <c r="F33" s="7"/>
      <c r="G33" s="7"/>
    </row>
    <row r="34" spans="1:7">
      <c r="A34" s="7"/>
      <c r="B34" s="7"/>
      <c r="C34" s="7"/>
      <c r="D34" s="7"/>
      <c r="E34" s="7"/>
      <c r="F34" s="7"/>
      <c r="G34" s="7"/>
    </row>
    <row r="35" spans="1:7" ht="15.75">
      <c r="A35" s="7">
        <v>12</v>
      </c>
      <c r="B35" s="472" t="s">
        <v>2829</v>
      </c>
      <c r="C35" s="7" t="s">
        <v>2830</v>
      </c>
      <c r="D35" s="7">
        <f>Sch.11!E45</f>
        <v>643434067.60000002</v>
      </c>
      <c r="E35" s="7"/>
      <c r="F35" s="7"/>
      <c r="G35" s="7"/>
    </row>
    <row r="36" spans="1:7">
      <c r="A36" s="7"/>
      <c r="B36" s="7"/>
      <c r="C36" s="7"/>
      <c r="D36" s="7"/>
      <c r="E36" s="7"/>
      <c r="F36" s="7"/>
      <c r="G36" s="7"/>
    </row>
    <row r="37" spans="1:7" ht="15.75">
      <c r="A37" s="7"/>
      <c r="B37" s="472" t="s">
        <v>898</v>
      </c>
      <c r="C37" s="7"/>
      <c r="D37" s="7"/>
      <c r="E37" s="7"/>
      <c r="F37" s="7"/>
      <c r="G37" s="7"/>
    </row>
    <row r="38" spans="1:7">
      <c r="A38" s="7"/>
      <c r="B38" s="7"/>
      <c r="C38" s="7"/>
      <c r="D38" s="7"/>
      <c r="E38" s="7"/>
      <c r="F38" s="7"/>
      <c r="G38" s="7"/>
    </row>
    <row r="39" spans="1:7">
      <c r="A39" s="7">
        <v>13</v>
      </c>
      <c r="B39" s="7" t="s">
        <v>916</v>
      </c>
      <c r="C39" s="7" t="s">
        <v>2831</v>
      </c>
      <c r="D39" s="7">
        <f>Sch.11!E54</f>
        <v>1562169847.75</v>
      </c>
      <c r="E39" s="7"/>
      <c r="F39" s="7"/>
      <c r="G39" s="7"/>
    </row>
    <row r="40" spans="1:7">
      <c r="A40" s="7">
        <v>14</v>
      </c>
      <c r="B40" s="7" t="s">
        <v>2832</v>
      </c>
      <c r="C40" s="7" t="s">
        <v>2833</v>
      </c>
      <c r="D40" s="7">
        <f>SUM(Sch.11!E55:E56)</f>
        <v>1347714756.24</v>
      </c>
      <c r="E40" s="7"/>
      <c r="F40" s="7"/>
      <c r="G40" s="7"/>
    </row>
    <row r="41" spans="1:7">
      <c r="A41" s="7"/>
      <c r="B41" s="7"/>
      <c r="C41" s="7"/>
      <c r="D41" s="7"/>
      <c r="E41" s="7"/>
      <c r="F41" s="7"/>
      <c r="G41" s="7"/>
    </row>
    <row r="42" spans="1:7" ht="15.75">
      <c r="A42" s="7">
        <v>15</v>
      </c>
      <c r="B42" s="472" t="s">
        <v>2834</v>
      </c>
      <c r="C42" s="76" t="s">
        <v>2815</v>
      </c>
      <c r="D42" s="7">
        <f>D39-D40</f>
        <v>214455091.50999999</v>
      </c>
      <c r="E42" s="7"/>
      <c r="F42" s="7"/>
      <c r="G42" s="7"/>
    </row>
    <row r="43" spans="1:7">
      <c r="A43" s="7"/>
      <c r="B43" s="7"/>
      <c r="C43" s="7"/>
      <c r="D43" s="7"/>
      <c r="E43" s="7"/>
      <c r="F43" s="7"/>
      <c r="G43" s="7"/>
    </row>
    <row r="44" spans="1:7" ht="18">
      <c r="A44" s="7">
        <v>16</v>
      </c>
      <c r="B44" s="936" t="s">
        <v>2835</v>
      </c>
      <c r="C44" s="76" t="s">
        <v>2815</v>
      </c>
      <c r="D44" s="7">
        <f>D24+D35+D42</f>
        <v>902793584.03999996</v>
      </c>
      <c r="E44" s="7"/>
      <c r="F44" s="7"/>
      <c r="G44" s="7"/>
    </row>
    <row r="45" spans="1:7">
      <c r="A45" s="7"/>
      <c r="B45" s="7"/>
      <c r="C45" s="7"/>
      <c r="D45" s="7"/>
      <c r="E45" s="7"/>
      <c r="F45" s="7"/>
      <c r="G45" s="7"/>
    </row>
    <row r="46" spans="1:7">
      <c r="A46" s="7"/>
      <c r="B46" s="7"/>
      <c r="C46" s="7"/>
      <c r="D46" s="7"/>
      <c r="E46" s="7"/>
      <c r="F46" s="7"/>
      <c r="G46" s="7"/>
    </row>
    <row r="47" spans="1:7" ht="15.75">
      <c r="A47" s="7"/>
      <c r="B47" s="472" t="s">
        <v>929</v>
      </c>
      <c r="C47" s="935" t="s">
        <v>2806</v>
      </c>
      <c r="D47" s="7"/>
      <c r="E47" s="7"/>
      <c r="F47" s="7"/>
      <c r="G47" s="7"/>
    </row>
    <row r="48" spans="1:7" ht="15.75">
      <c r="A48" s="7"/>
      <c r="B48" s="7"/>
      <c r="C48" s="472" t="s">
        <v>2836</v>
      </c>
      <c r="D48" s="7"/>
      <c r="E48" s="7"/>
      <c r="F48" s="7"/>
      <c r="G48" s="7"/>
    </row>
    <row r="49" spans="1:7">
      <c r="A49" s="7">
        <v>17</v>
      </c>
      <c r="B49" s="7" t="s">
        <v>2837</v>
      </c>
      <c r="C49" s="7" t="s">
        <v>2838</v>
      </c>
      <c r="D49" s="7">
        <f>SUM(Sch.11!E72:E73)</f>
        <v>35514711.25</v>
      </c>
      <c r="E49" s="7"/>
      <c r="F49" s="7"/>
      <c r="G49" s="7"/>
    </row>
    <row r="50" spans="1:7">
      <c r="A50" s="7">
        <v>18</v>
      </c>
      <c r="B50" s="7" t="s">
        <v>771</v>
      </c>
      <c r="C50" s="7" t="s">
        <v>2839</v>
      </c>
      <c r="D50" s="7">
        <f>SUM(Sch.11!E74:E75)</f>
        <v>0</v>
      </c>
      <c r="E50" s="7"/>
      <c r="F50" s="7"/>
      <c r="G50" s="7"/>
    </row>
    <row r="51" spans="1:7">
      <c r="A51" s="7">
        <v>19</v>
      </c>
      <c r="B51" s="7" t="s">
        <v>2840</v>
      </c>
      <c r="C51" s="7" t="s">
        <v>2841</v>
      </c>
      <c r="D51" s="7">
        <f>Sch.11!E76</f>
        <v>2865638.49</v>
      </c>
      <c r="E51" s="7"/>
      <c r="F51" s="7"/>
      <c r="G51" s="7"/>
    </row>
    <row r="52" spans="1:7">
      <c r="A52" s="7">
        <v>20</v>
      </c>
      <c r="B52" s="7" t="s">
        <v>773</v>
      </c>
      <c r="C52" s="7" t="s">
        <v>2842</v>
      </c>
      <c r="D52" s="7">
        <f>Sch.11!E77</f>
        <v>100.85</v>
      </c>
      <c r="E52" s="7"/>
      <c r="F52" s="7"/>
      <c r="G52" s="7"/>
    </row>
    <row r="53" spans="1:7">
      <c r="A53" s="7">
        <v>21</v>
      </c>
      <c r="B53" s="7" t="s">
        <v>2843</v>
      </c>
      <c r="C53" s="7" t="s">
        <v>2844</v>
      </c>
      <c r="D53" s="7">
        <f>SUM(Sch.11!E78:E79)</f>
        <v>0</v>
      </c>
      <c r="E53" s="7"/>
      <c r="F53" s="7"/>
      <c r="G53" s="7"/>
    </row>
    <row r="54" spans="1:7">
      <c r="A54" s="7">
        <v>22</v>
      </c>
      <c r="B54" s="7" t="s">
        <v>2812</v>
      </c>
      <c r="C54" s="7" t="s">
        <v>2845</v>
      </c>
      <c r="D54" s="7">
        <f>SUM(Sch.11!E82:E83)</f>
        <v>0</v>
      </c>
      <c r="E54" s="7"/>
      <c r="F54" s="7"/>
      <c r="G54" s="7"/>
    </row>
    <row r="55" spans="1:7">
      <c r="A55" s="7">
        <v>23</v>
      </c>
      <c r="B55" s="7" t="s">
        <v>2846</v>
      </c>
      <c r="C55" s="76" t="s">
        <v>2815</v>
      </c>
      <c r="D55" s="7">
        <f>D57-SUM(D49:D54)</f>
        <v>1789682.1700000018</v>
      </c>
      <c r="E55" s="7"/>
      <c r="F55" s="7"/>
      <c r="G55" s="7"/>
    </row>
    <row r="56" spans="1:7">
      <c r="A56" s="7"/>
      <c r="B56" s="7"/>
      <c r="C56" s="7"/>
      <c r="D56" s="7"/>
      <c r="E56" s="7"/>
      <c r="F56" s="7"/>
      <c r="G56" s="7"/>
    </row>
    <row r="57" spans="1:7" ht="15.75">
      <c r="A57" s="7">
        <v>24</v>
      </c>
      <c r="B57" s="472" t="s">
        <v>2847</v>
      </c>
      <c r="C57" s="7" t="s">
        <v>2848</v>
      </c>
      <c r="D57" s="7">
        <f>Sch.11!E86</f>
        <v>40170132.760000005</v>
      </c>
      <c r="E57" s="7"/>
      <c r="F57" s="7"/>
      <c r="G57" s="7"/>
    </row>
    <row r="58" spans="1:7">
      <c r="A58" s="7"/>
      <c r="B58" s="7"/>
      <c r="C58" s="7"/>
      <c r="D58" s="7"/>
      <c r="E58" s="7"/>
      <c r="F58" s="7"/>
      <c r="G58" s="7"/>
    </row>
    <row r="59" spans="1:7" ht="15.75">
      <c r="A59" s="7"/>
      <c r="B59" s="472" t="s">
        <v>959</v>
      </c>
      <c r="C59" s="7"/>
      <c r="D59" s="7"/>
      <c r="E59" s="7"/>
      <c r="F59" s="7"/>
      <c r="G59" s="7"/>
    </row>
    <row r="60" spans="1:7">
      <c r="A60" s="7"/>
      <c r="B60" s="7"/>
      <c r="C60" s="7"/>
      <c r="D60" s="7"/>
      <c r="E60" s="7"/>
      <c r="F60" s="7"/>
      <c r="G60" s="7"/>
    </row>
    <row r="61" spans="1:7">
      <c r="A61" s="7">
        <v>25</v>
      </c>
      <c r="B61" s="7" t="s">
        <v>769</v>
      </c>
      <c r="C61" s="7" t="s">
        <v>2849</v>
      </c>
      <c r="D61" s="7">
        <f>Sch.11!E95</f>
        <v>0</v>
      </c>
      <c r="E61" s="7"/>
      <c r="F61" s="7"/>
      <c r="G61" s="7"/>
    </row>
    <row r="62" spans="1:7">
      <c r="A62" s="7"/>
      <c r="B62" s="7"/>
      <c r="C62" s="7"/>
      <c r="D62" s="7"/>
      <c r="E62" s="7"/>
      <c r="F62" s="7"/>
      <c r="G62" s="7"/>
    </row>
    <row r="63" spans="1:7" ht="15.75">
      <c r="A63" s="7"/>
      <c r="B63" s="472" t="s">
        <v>2850</v>
      </c>
      <c r="C63" s="7"/>
      <c r="D63" s="7"/>
      <c r="E63" s="7"/>
      <c r="F63" s="7"/>
      <c r="G63" s="7"/>
    </row>
    <row r="64" spans="1:7">
      <c r="A64" s="7"/>
      <c r="B64" s="7"/>
      <c r="C64" s="7"/>
      <c r="D64" s="7"/>
      <c r="E64" s="7"/>
      <c r="F64" s="7"/>
      <c r="G64" s="7"/>
    </row>
    <row r="65" spans="1:7">
      <c r="A65" s="7">
        <v>26</v>
      </c>
      <c r="B65" s="7" t="s">
        <v>2851</v>
      </c>
      <c r="C65" s="7" t="s">
        <v>2852</v>
      </c>
      <c r="D65" s="7">
        <f>SUM(Sch.11!E98:E99)</f>
        <v>0</v>
      </c>
      <c r="E65" s="7"/>
      <c r="F65" s="7"/>
      <c r="G65" s="7"/>
    </row>
    <row r="66" spans="1:7">
      <c r="A66" s="7">
        <v>27</v>
      </c>
      <c r="B66" s="7" t="s">
        <v>2853</v>
      </c>
      <c r="C66" s="7" t="s">
        <v>2854</v>
      </c>
      <c r="D66" s="7">
        <f>SUM(Sch.11!E100:E101)</f>
        <v>132334380.58999997</v>
      </c>
      <c r="E66" s="7"/>
      <c r="F66" s="7"/>
      <c r="G66" s="7"/>
    </row>
    <row r="67" spans="1:7">
      <c r="A67" s="7">
        <v>28</v>
      </c>
      <c r="B67" s="7" t="s">
        <v>1936</v>
      </c>
      <c r="C67" s="7" t="s">
        <v>2855</v>
      </c>
      <c r="D67" s="7">
        <f>Sch.11!E102</f>
        <v>-35536399.850000024</v>
      </c>
      <c r="E67" s="7"/>
      <c r="F67" s="7"/>
      <c r="G67" s="7"/>
    </row>
    <row r="68" spans="1:7">
      <c r="A68" s="7">
        <v>29</v>
      </c>
      <c r="B68" s="7" t="s">
        <v>2856</v>
      </c>
      <c r="C68" s="7" t="s">
        <v>2857</v>
      </c>
      <c r="D68" s="7" t="str">
        <f>IF(ISERR(+Sch.11!E103)=0," ",+Sch.11!E103)</f>
        <v xml:space="preserve"> </v>
      </c>
      <c r="E68" s="7"/>
      <c r="F68" s="7"/>
      <c r="G68" s="7"/>
    </row>
    <row r="69" spans="1:7">
      <c r="A69" s="7">
        <v>30</v>
      </c>
      <c r="B69" s="7" t="s">
        <v>2858</v>
      </c>
      <c r="C69" s="76" t="s">
        <v>2815</v>
      </c>
      <c r="D69" s="7">
        <f>D71-SUM(D65:D68)</f>
        <v>193580030.00000006</v>
      </c>
      <c r="E69" s="7"/>
      <c r="F69" s="7"/>
      <c r="G69" s="7"/>
    </row>
    <row r="70" spans="1:7">
      <c r="A70" s="7"/>
      <c r="B70" s="7"/>
      <c r="C70" s="7"/>
      <c r="D70" s="7"/>
      <c r="E70" s="7"/>
      <c r="F70" s="7"/>
      <c r="G70" s="7"/>
    </row>
    <row r="71" spans="1:7" ht="15.75">
      <c r="A71" s="7">
        <v>31</v>
      </c>
      <c r="B71" s="472" t="s">
        <v>2859</v>
      </c>
      <c r="C71" s="7" t="s">
        <v>2860</v>
      </c>
      <c r="D71" s="7">
        <f>Sch.11!E104</f>
        <v>290378010.74000001</v>
      </c>
      <c r="E71" s="7"/>
      <c r="F71" s="7"/>
      <c r="G71" s="7"/>
    </row>
    <row r="72" spans="1:7">
      <c r="A72" s="7"/>
      <c r="B72" s="7"/>
      <c r="C72" s="7"/>
      <c r="D72" s="7"/>
      <c r="E72" s="7"/>
      <c r="F72" s="7"/>
      <c r="G72" s="7"/>
    </row>
    <row r="73" spans="1:7" ht="15.75">
      <c r="A73" s="7"/>
      <c r="B73" s="472" t="s">
        <v>2861</v>
      </c>
      <c r="C73" s="7"/>
      <c r="D73" s="7"/>
      <c r="E73" s="7"/>
      <c r="F73" s="7"/>
      <c r="G73" s="7"/>
    </row>
    <row r="74" spans="1:7">
      <c r="A74" s="7"/>
      <c r="B74" s="7"/>
      <c r="C74" s="7"/>
      <c r="D74" s="7"/>
      <c r="E74" s="7"/>
      <c r="F74" s="7"/>
      <c r="G74" s="7"/>
    </row>
    <row r="75" spans="1:7">
      <c r="A75" s="7">
        <v>32</v>
      </c>
      <c r="B75" s="7" t="s">
        <v>2862</v>
      </c>
      <c r="C75" s="7" t="s">
        <v>2825</v>
      </c>
      <c r="D75" s="7">
        <f>Sch.11!E106</f>
        <v>0</v>
      </c>
      <c r="E75" s="7"/>
      <c r="F75" s="7"/>
      <c r="G75" s="7"/>
    </row>
    <row r="76" spans="1:7">
      <c r="A76" s="7">
        <v>33</v>
      </c>
      <c r="B76" s="7" t="s">
        <v>774</v>
      </c>
      <c r="C76" s="7" t="s">
        <v>2827</v>
      </c>
      <c r="D76" s="7">
        <f>Sch.11!E107</f>
        <v>0</v>
      </c>
      <c r="E76" s="7"/>
      <c r="F76" s="7"/>
      <c r="G76" s="7"/>
    </row>
    <row r="77" spans="1:7">
      <c r="A77" s="7">
        <v>34</v>
      </c>
      <c r="B77" s="7" t="s">
        <v>2863</v>
      </c>
      <c r="C77" s="7" t="s">
        <v>2864</v>
      </c>
      <c r="D77" s="7">
        <f>Sch.11!E108-Sch.11!E109+Sch.11!E110</f>
        <v>451236610.06999999</v>
      </c>
      <c r="E77" s="7"/>
      <c r="F77" s="7"/>
      <c r="G77" s="7"/>
    </row>
    <row r="78" spans="1:7">
      <c r="A78" s="7">
        <v>35</v>
      </c>
      <c r="B78" s="7" t="s">
        <v>2865</v>
      </c>
      <c r="C78" s="76" t="s">
        <v>2866</v>
      </c>
      <c r="D78" s="7">
        <f>D80-SUM(D75:D77)</f>
        <v>121008830.46999997</v>
      </c>
      <c r="E78" s="7"/>
      <c r="F78" s="7"/>
      <c r="G78" s="7"/>
    </row>
    <row r="79" spans="1:7">
      <c r="A79" s="7"/>
      <c r="B79" s="7"/>
      <c r="C79" s="7"/>
      <c r="D79" s="7"/>
      <c r="E79" s="7"/>
      <c r="F79" s="7"/>
      <c r="G79" s="7"/>
    </row>
    <row r="80" spans="1:7" ht="15.75">
      <c r="A80" s="7">
        <v>36</v>
      </c>
      <c r="B80" s="472" t="s">
        <v>2867</v>
      </c>
      <c r="C80" s="7" t="s">
        <v>2868</v>
      </c>
      <c r="D80" s="7">
        <f>Sch.11!E114</f>
        <v>572245440.53999996</v>
      </c>
      <c r="E80" s="7"/>
      <c r="F80" s="7"/>
      <c r="G80" s="7"/>
    </row>
    <row r="81" spans="1:7">
      <c r="A81" s="7"/>
      <c r="B81" s="7"/>
      <c r="C81" s="7"/>
      <c r="D81" s="7"/>
      <c r="E81" s="7"/>
      <c r="F81" s="7"/>
      <c r="G81" s="7"/>
    </row>
    <row r="82" spans="1:7" ht="18">
      <c r="A82" s="7">
        <v>37</v>
      </c>
      <c r="B82" s="936" t="s">
        <v>2869</v>
      </c>
      <c r="C82" s="76" t="s">
        <v>2815</v>
      </c>
      <c r="D82" s="266">
        <f>D57+D61+D71+D80</f>
        <v>902793584.03999996</v>
      </c>
      <c r="E82" s="7"/>
      <c r="F82" s="7"/>
      <c r="G82" s="7"/>
    </row>
    <row r="83" spans="1:7">
      <c r="A83" s="7"/>
      <c r="B83" s="7"/>
      <c r="C83" s="7"/>
      <c r="D83" s="7"/>
      <c r="E83" s="7"/>
      <c r="F83" s="7"/>
      <c r="G83" s="7"/>
    </row>
    <row r="84" spans="1:7" ht="15.75">
      <c r="A84" s="7" t="str">
        <f>'Data Sheet'!A46</f>
        <v>Annual Report of Frontier Telephone of Rochester, Inc.                                For the period ending December 31, 2015</v>
      </c>
      <c r="B84" s="7"/>
      <c r="C84" s="7"/>
      <c r="D84" s="520"/>
      <c r="E84" s="7"/>
      <c r="F84" s="7"/>
      <c r="G84" s="7"/>
    </row>
    <row r="85" spans="1:7">
      <c r="A85" s="7"/>
      <c r="B85" s="7"/>
      <c r="C85" s="7"/>
      <c r="D85" s="7"/>
      <c r="E85" s="7"/>
      <c r="F85" s="7"/>
      <c r="G85" s="7"/>
    </row>
    <row r="86" spans="1:7">
      <c r="A86" s="7"/>
      <c r="B86" s="7"/>
      <c r="C86" s="7"/>
      <c r="D86" s="7"/>
      <c r="E86" s="7"/>
      <c r="F86" s="7"/>
      <c r="G86" s="7"/>
    </row>
    <row r="87" spans="1:7" ht="18">
      <c r="A87" s="893" t="s">
        <v>2870</v>
      </c>
      <c r="B87" s="81"/>
      <c r="C87" s="522"/>
      <c r="D87" s="81"/>
      <c r="E87" s="7"/>
      <c r="F87" s="7"/>
      <c r="G87" s="7"/>
    </row>
    <row r="88" spans="1:7" ht="18">
      <c r="A88" s="893"/>
      <c r="B88" s="81"/>
      <c r="C88" s="522"/>
      <c r="D88" s="81"/>
      <c r="E88" s="7"/>
      <c r="F88" s="7"/>
      <c r="G88" s="7"/>
    </row>
    <row r="89" spans="1:7" ht="18">
      <c r="A89" s="893"/>
      <c r="B89" s="81"/>
      <c r="C89" s="522"/>
      <c r="D89" s="81"/>
      <c r="E89" s="7"/>
      <c r="F89" s="7"/>
      <c r="G89" s="7"/>
    </row>
    <row r="90" spans="1:7">
      <c r="A90" s="7"/>
      <c r="B90" s="7"/>
      <c r="C90" s="7"/>
      <c r="D90" s="7"/>
      <c r="E90" s="7"/>
      <c r="F90" s="7"/>
      <c r="G90" s="7"/>
    </row>
    <row r="91" spans="1:7" ht="15.75">
      <c r="A91" s="7"/>
      <c r="B91" s="937" t="s">
        <v>2871</v>
      </c>
      <c r="C91" s="937" t="s">
        <v>2806</v>
      </c>
      <c r="D91" s="7"/>
      <c r="E91" s="7"/>
      <c r="F91" s="7"/>
      <c r="G91" s="7"/>
    </row>
    <row r="92" spans="1:7" ht="15.75">
      <c r="A92" s="7"/>
      <c r="B92" s="520"/>
      <c r="C92" s="520" t="s">
        <v>2872</v>
      </c>
      <c r="D92" s="7"/>
      <c r="E92" s="7"/>
      <c r="F92" s="7"/>
      <c r="G92" s="7"/>
    </row>
    <row r="93" spans="1:7">
      <c r="A93" s="7">
        <v>1</v>
      </c>
      <c r="B93" s="7" t="s">
        <v>667</v>
      </c>
      <c r="C93" s="266" t="s">
        <v>2873</v>
      </c>
      <c r="D93" s="266">
        <f>Sch.42!D20</f>
        <v>56803920.739999995</v>
      </c>
      <c r="E93" s="7"/>
      <c r="F93" s="7"/>
      <c r="G93" s="7"/>
    </row>
    <row r="94" spans="1:7">
      <c r="A94" s="7">
        <v>2</v>
      </c>
      <c r="B94" s="7" t="s">
        <v>668</v>
      </c>
      <c r="C94" s="938" t="s">
        <v>2848</v>
      </c>
      <c r="D94" s="219">
        <f>Sch.42!D26</f>
        <v>70098255.140000001</v>
      </c>
      <c r="E94" s="7"/>
      <c r="F94" s="7"/>
      <c r="G94" s="7"/>
    </row>
    <row r="95" spans="1:7">
      <c r="A95" s="7">
        <v>3</v>
      </c>
      <c r="B95" s="7" t="s">
        <v>2874</v>
      </c>
      <c r="C95" s="938" t="s">
        <v>2855</v>
      </c>
      <c r="D95" s="219">
        <f>Sch.42!D41</f>
        <v>180100.24000000002</v>
      </c>
      <c r="E95" s="7"/>
      <c r="F95" s="7"/>
      <c r="G95" s="7"/>
    </row>
    <row r="96" spans="1:7">
      <c r="A96" s="7">
        <v>4</v>
      </c>
      <c r="B96" s="7" t="s">
        <v>2875</v>
      </c>
      <c r="C96" s="938" t="s">
        <v>2876</v>
      </c>
      <c r="D96" s="219">
        <f>Sch.42!D54</f>
        <v>58847937.630000003</v>
      </c>
      <c r="E96" s="7"/>
      <c r="F96" s="7"/>
      <c r="G96" s="7"/>
    </row>
    <row r="97" spans="1:7">
      <c r="A97" s="7">
        <v>5</v>
      </c>
      <c r="B97" s="7" t="s">
        <v>2877</v>
      </c>
      <c r="C97" s="938" t="s">
        <v>2878</v>
      </c>
      <c r="D97" s="219">
        <f>Sch.42!D58</f>
        <v>1840232.66</v>
      </c>
      <c r="E97" s="7"/>
      <c r="F97" s="7"/>
      <c r="G97" s="7"/>
    </row>
    <row r="98" spans="1:7">
      <c r="A98" s="7"/>
      <c r="B98" s="7"/>
      <c r="C98" s="7"/>
      <c r="D98" s="219"/>
      <c r="E98" s="7"/>
      <c r="F98" s="7"/>
      <c r="G98" s="7"/>
    </row>
    <row r="99" spans="1:7" ht="15.75">
      <c r="A99" s="7">
        <v>6</v>
      </c>
      <c r="B99" s="520" t="s">
        <v>2879</v>
      </c>
      <c r="C99" s="76" t="s">
        <v>2815</v>
      </c>
      <c r="D99" s="939">
        <f>SUM(D93:D96)-D97</f>
        <v>184089981.09</v>
      </c>
      <c r="E99" s="7"/>
      <c r="F99" s="7"/>
      <c r="G99" s="7"/>
    </row>
    <row r="100" spans="1:7">
      <c r="A100" s="7"/>
      <c r="B100" s="7"/>
      <c r="C100" s="7"/>
      <c r="D100" s="219"/>
      <c r="E100" s="7"/>
      <c r="F100" s="7"/>
      <c r="G100" s="7"/>
    </row>
    <row r="101" spans="1:7" ht="15.75">
      <c r="A101" s="7"/>
      <c r="B101" s="937" t="s">
        <v>2880</v>
      </c>
      <c r="C101" s="937" t="s">
        <v>2881</v>
      </c>
      <c r="D101" s="219"/>
      <c r="E101" s="7"/>
      <c r="F101" s="7"/>
      <c r="G101" s="7"/>
    </row>
    <row r="102" spans="1:7" ht="15.75">
      <c r="A102" s="7"/>
      <c r="B102" s="520"/>
      <c r="C102" s="520"/>
      <c r="D102" s="219"/>
      <c r="E102" s="7"/>
      <c r="F102" s="7"/>
      <c r="G102" s="7"/>
    </row>
    <row r="103" spans="1:7">
      <c r="A103" s="7">
        <v>7</v>
      </c>
      <c r="B103" s="7" t="s">
        <v>2076</v>
      </c>
      <c r="C103" s="940" t="s">
        <v>2882</v>
      </c>
      <c r="D103" s="219">
        <f>Sch.44!G24</f>
        <v>4006570.94</v>
      </c>
      <c r="E103" s="7"/>
      <c r="F103" s="7"/>
      <c r="G103" s="7"/>
    </row>
    <row r="104" spans="1:7">
      <c r="A104" s="7">
        <v>8</v>
      </c>
      <c r="B104" s="7" t="s">
        <v>2086</v>
      </c>
      <c r="C104" s="940" t="s">
        <v>2883</v>
      </c>
      <c r="D104" s="219">
        <f>Sch.44!G31</f>
        <v>9421687.0700000003</v>
      </c>
      <c r="E104" s="7"/>
      <c r="F104" s="7"/>
      <c r="G104" s="7"/>
    </row>
    <row r="105" spans="1:7">
      <c r="A105" s="7">
        <v>9</v>
      </c>
      <c r="B105" s="7" t="s">
        <v>2884</v>
      </c>
      <c r="C105" s="940" t="s">
        <v>2849</v>
      </c>
      <c r="D105" s="219">
        <f>Sch.44!G37</f>
        <v>4892977.5500000007</v>
      </c>
      <c r="E105" s="7"/>
      <c r="F105" s="7"/>
      <c r="G105" s="7"/>
    </row>
    <row r="106" spans="1:7">
      <c r="A106" s="7">
        <v>10</v>
      </c>
      <c r="B106" s="7" t="s">
        <v>2103</v>
      </c>
      <c r="C106" s="940" t="s">
        <v>2885</v>
      </c>
      <c r="D106" s="219">
        <f>Sch.44!G38</f>
        <v>33379.01</v>
      </c>
      <c r="E106" s="7"/>
      <c r="F106" s="7"/>
      <c r="G106" s="7"/>
    </row>
    <row r="107" spans="1:7">
      <c r="A107" s="7">
        <v>11</v>
      </c>
      <c r="B107" s="7" t="s">
        <v>2886</v>
      </c>
      <c r="C107" s="940" t="s">
        <v>2821</v>
      </c>
      <c r="D107" s="219">
        <f>Sch.44!G43</f>
        <v>3375730.8</v>
      </c>
      <c r="E107" s="7"/>
      <c r="F107" s="7"/>
      <c r="G107" s="7"/>
    </row>
    <row r="108" spans="1:7">
      <c r="A108" s="7">
        <v>12</v>
      </c>
      <c r="B108" s="7" t="s">
        <v>2887</v>
      </c>
      <c r="C108" s="940" t="s">
        <v>2827</v>
      </c>
      <c r="D108" s="219">
        <f>Sch.44!G51</f>
        <v>4400675.92</v>
      </c>
      <c r="E108" s="7"/>
      <c r="F108" s="7"/>
      <c r="G108" s="7"/>
    </row>
    <row r="109" spans="1:7">
      <c r="A109" s="7">
        <v>13</v>
      </c>
      <c r="B109" s="7" t="s">
        <v>2888</v>
      </c>
      <c r="C109" s="940" t="s">
        <v>2889</v>
      </c>
      <c r="D109" s="219">
        <f>Sch.44!G73</f>
        <v>18698570.870000005</v>
      </c>
      <c r="E109" s="7"/>
      <c r="F109" s="7"/>
      <c r="G109" s="7"/>
    </row>
    <row r="110" spans="1:7">
      <c r="A110" s="7"/>
      <c r="B110" s="7"/>
      <c r="C110" s="7"/>
      <c r="D110" s="219"/>
      <c r="E110" s="7"/>
      <c r="F110" s="7"/>
      <c r="G110" s="7"/>
    </row>
    <row r="111" spans="1:7">
      <c r="A111" s="7">
        <v>14</v>
      </c>
      <c r="B111" s="7" t="s">
        <v>2890</v>
      </c>
      <c r="C111" s="76" t="s">
        <v>2815</v>
      </c>
      <c r="D111" s="219">
        <f>SUM(D103:D109)</f>
        <v>44829592.160000011</v>
      </c>
      <c r="E111" s="7"/>
      <c r="F111" s="7"/>
      <c r="G111" s="7"/>
    </row>
    <row r="112" spans="1:7" ht="15.75">
      <c r="A112" s="7"/>
      <c r="B112" s="7"/>
      <c r="C112" s="472" t="s">
        <v>2891</v>
      </c>
      <c r="D112" s="219"/>
      <c r="E112" s="7"/>
      <c r="F112" s="7"/>
      <c r="G112" s="7"/>
    </row>
    <row r="113" spans="1:7">
      <c r="A113" s="7">
        <v>15</v>
      </c>
      <c r="B113" s="7" t="s">
        <v>2892</v>
      </c>
      <c r="C113" s="940" t="s">
        <v>2893</v>
      </c>
      <c r="D113" s="219">
        <f>Sch.44!G82</f>
        <v>-6584.5200000000332</v>
      </c>
      <c r="E113" s="7"/>
      <c r="F113" s="7"/>
      <c r="G113" s="7"/>
    </row>
    <row r="114" spans="1:7">
      <c r="A114" s="7">
        <v>16</v>
      </c>
      <c r="B114" s="7" t="s">
        <v>2894</v>
      </c>
      <c r="C114" s="940" t="s">
        <v>2895</v>
      </c>
      <c r="D114" s="219">
        <f>Sch.44!G94</f>
        <v>15439046.93</v>
      </c>
      <c r="E114" s="7"/>
      <c r="F114" s="7"/>
      <c r="G114" s="7"/>
    </row>
    <row r="115" spans="1:7">
      <c r="A115" s="7">
        <v>17</v>
      </c>
      <c r="B115" s="7" t="s">
        <v>2155</v>
      </c>
      <c r="C115" s="940" t="s">
        <v>2896</v>
      </c>
      <c r="D115" s="219">
        <f>Sch.44!G95</f>
        <v>3604807.41</v>
      </c>
      <c r="E115" s="7"/>
      <c r="F115" s="7"/>
      <c r="G115" s="7"/>
    </row>
    <row r="116" spans="1:7">
      <c r="A116" s="7">
        <v>18</v>
      </c>
      <c r="B116" s="7" t="s">
        <v>2897</v>
      </c>
      <c r="C116" s="940" t="s">
        <v>2898</v>
      </c>
      <c r="D116" s="219">
        <f>Sch.44!G103</f>
        <v>38844730.890000001</v>
      </c>
      <c r="E116" s="7"/>
      <c r="F116" s="7"/>
      <c r="G116" s="7"/>
    </row>
    <row r="117" spans="1:7">
      <c r="A117" s="7"/>
      <c r="B117" s="7"/>
      <c r="C117" s="7"/>
      <c r="D117" s="219"/>
      <c r="E117" s="7"/>
      <c r="F117" s="7"/>
      <c r="G117" s="7"/>
    </row>
    <row r="118" spans="1:7">
      <c r="A118" s="7">
        <v>19</v>
      </c>
      <c r="B118" s="7" t="s">
        <v>2899</v>
      </c>
      <c r="C118" s="76" t="s">
        <v>2815</v>
      </c>
      <c r="D118" s="219">
        <f>SUM(D113:D116)</f>
        <v>57882000.710000001</v>
      </c>
      <c r="E118" s="7"/>
      <c r="F118" s="7"/>
      <c r="G118" s="7"/>
    </row>
    <row r="119" spans="1:7" ht="15.75">
      <c r="A119" s="7"/>
      <c r="B119" s="7"/>
      <c r="C119" s="472" t="s">
        <v>2900</v>
      </c>
      <c r="D119" s="219"/>
      <c r="E119" s="7"/>
      <c r="F119" s="7"/>
      <c r="G119" s="7"/>
    </row>
    <row r="120" spans="1:7">
      <c r="A120" s="7">
        <v>20</v>
      </c>
      <c r="B120" s="7" t="s">
        <v>2901</v>
      </c>
      <c r="C120" s="940" t="s">
        <v>2902</v>
      </c>
      <c r="D120" s="219">
        <f>Sch.44!G120</f>
        <v>10060941.959999999</v>
      </c>
      <c r="E120" s="7"/>
      <c r="F120" s="7"/>
      <c r="G120" s="7"/>
    </row>
    <row r="121" spans="1:7">
      <c r="A121" s="7">
        <v>21</v>
      </c>
      <c r="B121" s="7" t="s">
        <v>2903</v>
      </c>
      <c r="C121" s="940" t="s">
        <v>2904</v>
      </c>
      <c r="D121" s="219">
        <f>Sch.44!G129</f>
        <v>21684793.890000001</v>
      </c>
      <c r="E121" s="7"/>
      <c r="F121" s="7"/>
      <c r="G121" s="7"/>
    </row>
    <row r="122" spans="1:7">
      <c r="A122" s="7"/>
      <c r="B122" s="7"/>
      <c r="C122" s="7"/>
      <c r="D122" s="219"/>
      <c r="E122" s="7"/>
      <c r="F122" s="7"/>
      <c r="G122" s="7"/>
    </row>
    <row r="123" spans="1:7">
      <c r="A123" s="7">
        <v>22</v>
      </c>
      <c r="B123" s="7" t="s">
        <v>2905</v>
      </c>
      <c r="C123" s="76" t="s">
        <v>2815</v>
      </c>
      <c r="D123" s="219">
        <f>SUM(D120:D121)</f>
        <v>31745735.850000001</v>
      </c>
      <c r="E123" s="7"/>
      <c r="F123" s="7"/>
      <c r="G123" s="7"/>
    </row>
    <row r="124" spans="1:7" ht="15.75">
      <c r="A124" s="7"/>
      <c r="B124" s="7"/>
      <c r="C124" s="472" t="s">
        <v>2906</v>
      </c>
      <c r="D124" s="219"/>
      <c r="E124" s="7"/>
      <c r="F124" s="7"/>
      <c r="G124" s="7"/>
    </row>
    <row r="125" spans="1:7">
      <c r="A125" s="7">
        <v>23</v>
      </c>
      <c r="B125" s="7" t="s">
        <v>2907</v>
      </c>
      <c r="C125" s="940" t="s">
        <v>2908</v>
      </c>
      <c r="D125" s="219">
        <f>Sch.44!G136</f>
        <v>3169106.54</v>
      </c>
      <c r="E125" s="7"/>
      <c r="F125" s="7"/>
      <c r="G125" s="7"/>
    </row>
    <row r="126" spans="1:7">
      <c r="A126" s="7">
        <v>24</v>
      </c>
      <c r="B126" s="7" t="s">
        <v>2208</v>
      </c>
      <c r="C126" s="940" t="s">
        <v>2909</v>
      </c>
      <c r="D126" s="219">
        <f>Sch.44!G147</f>
        <v>18730842.98</v>
      </c>
      <c r="E126" s="7"/>
      <c r="F126" s="7"/>
      <c r="G126" s="7"/>
    </row>
    <row r="127" spans="1:7">
      <c r="A127" s="7">
        <v>25</v>
      </c>
      <c r="B127" s="7" t="s">
        <v>2910</v>
      </c>
      <c r="C127" s="940" t="s">
        <v>2911</v>
      </c>
      <c r="D127" s="219">
        <f>Sch.44!G148</f>
        <v>0</v>
      </c>
      <c r="E127" s="7"/>
      <c r="F127" s="7"/>
      <c r="G127" s="7"/>
    </row>
    <row r="128" spans="1:7">
      <c r="A128" s="7">
        <v>26</v>
      </c>
      <c r="B128" s="7" t="s">
        <v>499</v>
      </c>
      <c r="C128" s="7"/>
      <c r="D128" s="219"/>
      <c r="E128" s="7"/>
      <c r="F128" s="7"/>
      <c r="G128" s="7"/>
    </row>
    <row r="129" spans="1:7" ht="15.75">
      <c r="A129" s="7"/>
      <c r="B129" s="7"/>
      <c r="C129" s="472"/>
      <c r="D129" s="219"/>
      <c r="E129" s="7"/>
      <c r="F129" s="7"/>
      <c r="G129" s="7"/>
    </row>
    <row r="130" spans="1:7">
      <c r="A130" s="7">
        <v>27</v>
      </c>
      <c r="B130" s="7" t="s">
        <v>2912</v>
      </c>
      <c r="C130" s="76" t="s">
        <v>2815</v>
      </c>
      <c r="D130" s="219">
        <f>SUM(D125:D128)</f>
        <v>21899949.52</v>
      </c>
      <c r="E130" s="7"/>
      <c r="F130" s="7"/>
      <c r="G130" s="7"/>
    </row>
    <row r="131" spans="1:7">
      <c r="A131" s="7"/>
      <c r="B131" s="7"/>
      <c r="C131" s="7"/>
      <c r="D131" s="219"/>
      <c r="E131" s="7"/>
      <c r="F131" s="7"/>
      <c r="G131" s="7"/>
    </row>
    <row r="132" spans="1:7" ht="15.75">
      <c r="A132" s="7">
        <v>28</v>
      </c>
      <c r="B132" s="520" t="s">
        <v>2913</v>
      </c>
      <c r="C132" s="76" t="s">
        <v>2815</v>
      </c>
      <c r="D132" s="941">
        <f>D111+D118+D123+D130</f>
        <v>156357278.24000001</v>
      </c>
      <c r="E132" s="7"/>
      <c r="F132" s="7"/>
      <c r="G132" s="7"/>
    </row>
    <row r="133" spans="1:7" ht="15.75">
      <c r="A133" s="7"/>
      <c r="B133" s="7"/>
      <c r="C133" s="472" t="s">
        <v>2914</v>
      </c>
      <c r="D133" s="219"/>
      <c r="E133" s="7"/>
      <c r="F133" s="7"/>
      <c r="G133" s="7"/>
    </row>
    <row r="134" spans="1:7">
      <c r="A134" s="7">
        <v>29</v>
      </c>
      <c r="B134" s="7" t="s">
        <v>2915</v>
      </c>
      <c r="C134" s="7" t="s">
        <v>2916</v>
      </c>
      <c r="D134" s="219" t="e">
        <f>Sch.12!H24</f>
        <v>#VALUE!</v>
      </c>
      <c r="E134" s="7"/>
      <c r="F134" s="7"/>
      <c r="G134" s="7"/>
    </row>
    <row r="135" spans="1:7">
      <c r="A135" s="7">
        <v>30</v>
      </c>
      <c r="B135" s="7" t="s">
        <v>2917</v>
      </c>
      <c r="C135" s="7" t="s">
        <v>2918</v>
      </c>
      <c r="D135" s="219">
        <f>Sch.12!H28</f>
        <v>0</v>
      </c>
      <c r="E135" s="7"/>
      <c r="F135" s="7"/>
      <c r="G135" s="7"/>
    </row>
    <row r="136" spans="1:7">
      <c r="A136" s="7">
        <v>31</v>
      </c>
      <c r="B136" s="7" t="s">
        <v>2919</v>
      </c>
      <c r="C136" s="7" t="s">
        <v>2920</v>
      </c>
      <c r="D136" s="219">
        <f>Sch.12!H29</f>
        <v>19132172.670000002</v>
      </c>
      <c r="E136" s="7"/>
      <c r="F136" s="7"/>
      <c r="G136" s="7"/>
    </row>
    <row r="137" spans="1:7">
      <c r="A137" s="7"/>
      <c r="B137" s="7"/>
      <c r="C137" s="7"/>
      <c r="D137" s="219"/>
      <c r="E137" s="7"/>
      <c r="F137" s="7"/>
      <c r="G137" s="7"/>
    </row>
    <row r="138" spans="1:7" ht="15.75">
      <c r="A138" s="7">
        <v>32</v>
      </c>
      <c r="B138" s="520" t="s">
        <v>2921</v>
      </c>
      <c r="C138" s="76" t="s">
        <v>2815</v>
      </c>
      <c r="D138" s="941" t="e">
        <f>D99-D132+D134-D135-D136</f>
        <v>#VALUE!</v>
      </c>
      <c r="E138" s="7"/>
      <c r="F138" s="7"/>
      <c r="G138" s="7"/>
    </row>
    <row r="139" spans="1:7">
      <c r="A139" s="7"/>
      <c r="B139" s="7"/>
      <c r="C139" s="7"/>
      <c r="D139" s="219"/>
      <c r="E139" s="7"/>
      <c r="F139" s="7"/>
      <c r="G139" s="7"/>
    </row>
    <row r="140" spans="1:7">
      <c r="A140" s="7">
        <v>33</v>
      </c>
      <c r="B140" s="7" t="s">
        <v>2922</v>
      </c>
      <c r="C140" s="7" t="s">
        <v>2873</v>
      </c>
      <c r="D140" s="219">
        <f>-Sch.12!H26</f>
        <v>0</v>
      </c>
      <c r="E140" s="7"/>
      <c r="F140" s="7"/>
      <c r="G140" s="7"/>
    </row>
    <row r="141" spans="1:7">
      <c r="A141" s="7">
        <v>34</v>
      </c>
      <c r="B141" s="7" t="s">
        <v>2923</v>
      </c>
      <c r="C141" s="7" t="s">
        <v>2924</v>
      </c>
      <c r="D141" s="219">
        <f>Sch.12!H27</f>
        <v>-27153227.162415288</v>
      </c>
      <c r="E141" s="7"/>
      <c r="F141" s="7"/>
      <c r="G141" s="7"/>
    </row>
    <row r="142" spans="1:7">
      <c r="A142" s="7">
        <v>35</v>
      </c>
      <c r="B142" s="7" t="s">
        <v>2925</v>
      </c>
      <c r="C142" s="7" t="s">
        <v>2882</v>
      </c>
      <c r="D142" s="219">
        <f>Sch.12!H30</f>
        <v>20869687.382415291</v>
      </c>
      <c r="E142" s="7"/>
      <c r="F142" s="7"/>
      <c r="G142" s="7"/>
    </row>
    <row r="143" spans="1:7">
      <c r="A143" s="7"/>
      <c r="B143" s="7"/>
      <c r="C143" s="7"/>
      <c r="D143" s="266"/>
      <c r="E143" s="7"/>
      <c r="F143" s="7"/>
      <c r="G143" s="7"/>
    </row>
    <row r="144" spans="1:7" ht="15.75">
      <c r="A144" s="7">
        <v>36</v>
      </c>
      <c r="B144" s="520" t="s">
        <v>2926</v>
      </c>
      <c r="C144" s="76" t="s">
        <v>2815</v>
      </c>
      <c r="D144" s="942" t="e">
        <f>D138+D140-D141-D142</f>
        <v>#VALUE!</v>
      </c>
      <c r="E144" s="7"/>
      <c r="F144" s="7"/>
      <c r="G144" s="7"/>
    </row>
    <row r="145" spans="1:7">
      <c r="A145" s="7"/>
      <c r="B145" s="7"/>
      <c r="C145" s="7"/>
      <c r="D145" s="7"/>
      <c r="E145" s="7"/>
      <c r="F145" s="7"/>
      <c r="G145" s="7"/>
    </row>
    <row r="146" spans="1:7">
      <c r="A146" s="7" t="str">
        <f>'Data Sheet'!A46</f>
        <v>Annual Report of Frontier Telephone of Rochester, Inc.                                For the period ending December 31, 2015</v>
      </c>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ht="18">
      <c r="A149" s="893" t="s">
        <v>2870</v>
      </c>
      <c r="B149" s="81"/>
      <c r="C149" s="81"/>
      <c r="D149" s="81"/>
      <c r="E149" s="7"/>
      <c r="F149" s="7"/>
      <c r="G149" s="7"/>
    </row>
    <row r="150" spans="1:7" ht="18">
      <c r="A150" s="893"/>
      <c r="B150" s="81"/>
      <c r="C150" s="81"/>
      <c r="D150" s="81"/>
      <c r="E150" s="7"/>
      <c r="F150" s="7"/>
      <c r="G150" s="7"/>
    </row>
    <row r="151" spans="1:7" ht="18">
      <c r="A151" s="893"/>
      <c r="B151" s="81"/>
      <c r="C151" s="81"/>
      <c r="D151" s="81"/>
      <c r="E151" s="7"/>
      <c r="F151" s="7"/>
      <c r="G151" s="7"/>
    </row>
    <row r="152" spans="1:7" ht="18">
      <c r="A152" s="893"/>
      <c r="B152" s="7"/>
      <c r="C152" s="935" t="s">
        <v>2806</v>
      </c>
      <c r="D152" s="7"/>
      <c r="E152" s="7"/>
      <c r="F152" s="7"/>
      <c r="G152" s="7"/>
    </row>
    <row r="153" spans="1:7" ht="15.75">
      <c r="A153" s="7">
        <v>1</v>
      </c>
      <c r="B153" s="520" t="s">
        <v>1061</v>
      </c>
      <c r="C153" s="76" t="s">
        <v>2927</v>
      </c>
      <c r="D153" s="943" t="e">
        <f>D144</f>
        <v>#VALUE!</v>
      </c>
      <c r="E153" s="7"/>
      <c r="F153" s="7"/>
      <c r="G153" s="7"/>
    </row>
    <row r="154" spans="1:7" ht="15.75">
      <c r="A154" s="7"/>
      <c r="B154" s="7"/>
      <c r="C154" s="7"/>
      <c r="D154" s="520"/>
      <c r="E154" s="7"/>
      <c r="F154" s="7"/>
      <c r="G154" s="7"/>
    </row>
    <row r="155" spans="1:7">
      <c r="A155" s="7"/>
      <c r="B155" s="7"/>
      <c r="C155" s="7"/>
      <c r="D155" s="7"/>
      <c r="E155" s="7"/>
      <c r="F155" s="7"/>
      <c r="G155" s="7"/>
    </row>
    <row r="156" spans="1:7" ht="15.75">
      <c r="A156" s="7"/>
      <c r="B156" s="520" t="s">
        <v>2928</v>
      </c>
      <c r="C156" s="472" t="s">
        <v>2914</v>
      </c>
      <c r="D156" s="7"/>
      <c r="E156" s="7"/>
      <c r="F156" s="7"/>
      <c r="G156" s="7"/>
    </row>
    <row r="157" spans="1:7" ht="15.75">
      <c r="A157" s="7"/>
      <c r="B157" s="520"/>
      <c r="C157" s="7"/>
      <c r="D157" s="7"/>
      <c r="E157" s="7"/>
      <c r="F157" s="7"/>
      <c r="G157" s="7"/>
    </row>
    <row r="158" spans="1:7">
      <c r="A158" s="7">
        <v>2</v>
      </c>
      <c r="B158" s="7" t="s">
        <v>2929</v>
      </c>
      <c r="C158" s="940" t="s">
        <v>2930</v>
      </c>
      <c r="D158" s="219">
        <f>Sch.12!H34</f>
        <v>0</v>
      </c>
      <c r="E158" s="7"/>
      <c r="F158" s="7"/>
      <c r="G158" s="7"/>
    </row>
    <row r="159" spans="1:7">
      <c r="A159" s="7">
        <v>3</v>
      </c>
      <c r="B159" s="7" t="s">
        <v>2931</v>
      </c>
      <c r="C159" s="940" t="s">
        <v>2932</v>
      </c>
      <c r="D159" s="219">
        <f>Sch.12!H35</f>
        <v>0</v>
      </c>
      <c r="E159" s="7"/>
      <c r="F159" s="7"/>
      <c r="G159" s="7"/>
    </row>
    <row r="160" spans="1:7">
      <c r="A160" s="7">
        <v>4</v>
      </c>
      <c r="B160" s="7" t="s">
        <v>2933</v>
      </c>
      <c r="C160" s="940" t="s">
        <v>2883</v>
      </c>
      <c r="D160" s="219">
        <f>Sch.12!H36</f>
        <v>0</v>
      </c>
      <c r="E160" s="7"/>
      <c r="F160" s="7"/>
      <c r="G160" s="7"/>
    </row>
    <row r="161" spans="1:7">
      <c r="A161" s="7">
        <v>5</v>
      </c>
      <c r="B161" s="7" t="s">
        <v>2934</v>
      </c>
      <c r="C161" s="940" t="s">
        <v>2935</v>
      </c>
      <c r="D161" s="219">
        <f>Sch.12!H37</f>
        <v>5616.75</v>
      </c>
      <c r="E161" s="7"/>
      <c r="F161" s="7"/>
      <c r="G161" s="7"/>
    </row>
    <row r="162" spans="1:7">
      <c r="A162" s="7">
        <v>6</v>
      </c>
      <c r="B162" s="7" t="s">
        <v>2936</v>
      </c>
      <c r="C162" s="940" t="s">
        <v>2813</v>
      </c>
      <c r="D162" s="219">
        <f>Sch.12!H38</f>
        <v>0</v>
      </c>
      <c r="E162" s="7"/>
      <c r="F162" s="7"/>
      <c r="G162" s="7"/>
    </row>
    <row r="163" spans="1:7">
      <c r="A163" s="7">
        <v>7</v>
      </c>
      <c r="B163" s="7" t="s">
        <v>2937</v>
      </c>
      <c r="C163" s="940" t="s">
        <v>2817</v>
      </c>
      <c r="D163" s="219">
        <f>Sch.12!H39</f>
        <v>0</v>
      </c>
      <c r="E163" s="7"/>
      <c r="F163" s="7"/>
      <c r="G163" s="7"/>
    </row>
    <row r="164" spans="1:7">
      <c r="A164" s="7">
        <v>8</v>
      </c>
      <c r="B164" s="7" t="s">
        <v>2938</v>
      </c>
      <c r="C164" s="940" t="s">
        <v>2849</v>
      </c>
      <c r="D164" s="219">
        <f>Sch.12!H40</f>
        <v>3295081.66</v>
      </c>
      <c r="E164" s="7"/>
      <c r="F164" s="7"/>
      <c r="G164" s="7"/>
    </row>
    <row r="165" spans="1:7">
      <c r="A165" s="7">
        <v>9</v>
      </c>
      <c r="B165" s="7" t="s">
        <v>2939</v>
      </c>
      <c r="C165" s="940" t="s">
        <v>2885</v>
      </c>
      <c r="D165" s="219">
        <f>Sch.12!H41</f>
        <v>236.42</v>
      </c>
      <c r="E165" s="7"/>
      <c r="F165" s="7"/>
      <c r="G165" s="7"/>
    </row>
    <row r="166" spans="1:7">
      <c r="A166" s="7"/>
      <c r="B166" s="7"/>
      <c r="C166" s="7"/>
      <c r="D166" s="219"/>
      <c r="E166" s="7"/>
      <c r="F166" s="7"/>
      <c r="G166" s="7"/>
    </row>
    <row r="167" spans="1:7">
      <c r="A167" s="7">
        <v>10</v>
      </c>
      <c r="B167" s="7" t="s">
        <v>2940</v>
      </c>
      <c r="C167" s="76" t="s">
        <v>2815</v>
      </c>
      <c r="D167" s="219">
        <f>SUM(D158:D164)-D165</f>
        <v>3300461.99</v>
      </c>
      <c r="E167" s="7"/>
      <c r="F167" s="7"/>
      <c r="G167" s="7"/>
    </row>
    <row r="168" spans="1:7">
      <c r="A168" s="7"/>
      <c r="B168" s="7"/>
      <c r="C168" s="7"/>
      <c r="D168" s="219"/>
      <c r="E168" s="7"/>
      <c r="F168" s="7"/>
      <c r="G168" s="7"/>
    </row>
    <row r="169" spans="1:7" ht="15.75">
      <c r="A169" s="7"/>
      <c r="B169" s="520" t="s">
        <v>2941</v>
      </c>
      <c r="C169" s="520" t="s">
        <v>2914</v>
      </c>
      <c r="D169" s="219"/>
      <c r="E169" s="7"/>
      <c r="F169" s="7"/>
      <c r="G169" s="7"/>
    </row>
    <row r="170" spans="1:7" ht="15.75">
      <c r="A170" s="7"/>
      <c r="B170" s="520"/>
      <c r="C170" s="520"/>
      <c r="D170" s="219"/>
      <c r="E170" s="7"/>
      <c r="F170" s="7"/>
      <c r="G170" s="7"/>
    </row>
    <row r="171" spans="1:7">
      <c r="A171" s="7">
        <v>11</v>
      </c>
      <c r="B171" s="7" t="s">
        <v>2923</v>
      </c>
      <c r="C171" s="940" t="s">
        <v>2942</v>
      </c>
      <c r="D171" s="219">
        <f>SUM(Sch.12!H44,Sch.12!H45,Sch.12!H48)</f>
        <v>6062906.1099999957</v>
      </c>
      <c r="E171" s="7"/>
      <c r="F171" s="7"/>
      <c r="G171" s="7"/>
    </row>
    <row r="172" spans="1:7">
      <c r="A172" s="7">
        <v>12</v>
      </c>
      <c r="B172" s="7" t="s">
        <v>499</v>
      </c>
      <c r="C172" s="940" t="s">
        <v>2943</v>
      </c>
      <c r="D172" s="219">
        <f>SUM(Sch.12!H46,Sch.12!H47)</f>
        <v>0</v>
      </c>
      <c r="E172" s="7"/>
      <c r="F172" s="7"/>
      <c r="G172" s="7"/>
    </row>
    <row r="173" spans="1:7">
      <c r="A173" s="7"/>
      <c r="B173" s="7"/>
      <c r="C173" s="7"/>
      <c r="D173" s="219"/>
      <c r="E173" s="7"/>
      <c r="F173" s="7"/>
      <c r="G173" s="7"/>
    </row>
    <row r="174" spans="1:7">
      <c r="A174" s="7">
        <v>13</v>
      </c>
      <c r="B174" s="7" t="s">
        <v>2944</v>
      </c>
      <c r="C174" s="76" t="s">
        <v>2815</v>
      </c>
      <c r="D174" s="219">
        <f>SUM(D171:D172)</f>
        <v>6062906.1099999957</v>
      </c>
      <c r="E174" s="7"/>
      <c r="F174" s="7"/>
      <c r="G174" s="7"/>
    </row>
    <row r="175" spans="1:7">
      <c r="A175" s="7"/>
      <c r="B175" s="7"/>
      <c r="C175" s="7"/>
      <c r="D175" s="219"/>
      <c r="E175" s="7"/>
      <c r="F175" s="7"/>
      <c r="G175" s="7"/>
    </row>
    <row r="176" spans="1:7">
      <c r="A176" s="7">
        <v>14</v>
      </c>
      <c r="B176" s="7" t="s">
        <v>2945</v>
      </c>
      <c r="C176" s="76" t="s">
        <v>2815</v>
      </c>
      <c r="D176" s="219" t="e">
        <f>D153+D167-D174</f>
        <v>#VALUE!</v>
      </c>
      <c r="E176" s="7"/>
      <c r="F176" s="7"/>
      <c r="G176" s="7"/>
    </row>
    <row r="177" spans="1:7">
      <c r="A177" s="7"/>
      <c r="B177" s="7"/>
      <c r="C177" s="7"/>
      <c r="D177" s="219"/>
      <c r="E177" s="7"/>
      <c r="F177" s="7"/>
      <c r="G177" s="7"/>
    </row>
    <row r="178" spans="1:7" ht="15.75">
      <c r="A178" s="7"/>
      <c r="B178" s="520" t="s">
        <v>2946</v>
      </c>
      <c r="C178" s="520"/>
      <c r="D178" s="219"/>
      <c r="E178" s="7"/>
      <c r="F178" s="7"/>
      <c r="G178" s="7"/>
    </row>
    <row r="179" spans="1:7" ht="15.75">
      <c r="A179" s="7"/>
      <c r="B179" s="520"/>
      <c r="C179" s="520"/>
      <c r="D179" s="219"/>
      <c r="E179" s="7"/>
      <c r="F179" s="7"/>
      <c r="G179" s="7"/>
    </row>
    <row r="180" spans="1:7">
      <c r="A180" s="7">
        <v>15</v>
      </c>
      <c r="B180" s="7" t="s">
        <v>2947</v>
      </c>
      <c r="C180" s="940" t="s">
        <v>2948</v>
      </c>
      <c r="D180" s="219">
        <f>Sch.12!H53</f>
        <v>0</v>
      </c>
      <c r="E180" s="7"/>
      <c r="F180" s="7"/>
      <c r="G180" s="7"/>
    </row>
    <row r="181" spans="1:7">
      <c r="A181" s="7">
        <v>16</v>
      </c>
      <c r="B181" s="7" t="s">
        <v>2949</v>
      </c>
      <c r="C181" s="76" t="s">
        <v>2815</v>
      </c>
      <c r="D181" s="219">
        <f>D183-D180</f>
        <v>14247098.199999999</v>
      </c>
      <c r="E181" s="7"/>
      <c r="F181" s="7"/>
      <c r="G181" s="7"/>
    </row>
    <row r="182" spans="1:7">
      <c r="A182" s="7"/>
      <c r="B182" s="7"/>
      <c r="C182" s="7"/>
      <c r="D182" s="219"/>
      <c r="E182" s="7"/>
      <c r="F182" s="7"/>
      <c r="G182" s="7"/>
    </row>
    <row r="183" spans="1:7">
      <c r="A183" s="7">
        <v>17</v>
      </c>
      <c r="B183" s="7" t="s">
        <v>2950</v>
      </c>
      <c r="C183" s="940" t="s">
        <v>2951</v>
      </c>
      <c r="D183" s="219">
        <f>Sch.12!H57</f>
        <v>14247098.199999999</v>
      </c>
      <c r="E183" s="7"/>
      <c r="F183" s="7"/>
      <c r="G183" s="7"/>
    </row>
    <row r="184" spans="1:7">
      <c r="A184" s="7"/>
      <c r="B184" s="7"/>
      <c r="C184" s="7"/>
      <c r="D184" s="219"/>
      <c r="E184" s="7"/>
      <c r="F184" s="7"/>
      <c r="G184" s="7"/>
    </row>
    <row r="185" spans="1:7">
      <c r="A185" s="7">
        <v>18</v>
      </c>
      <c r="B185" s="7" t="s">
        <v>2952</v>
      </c>
      <c r="C185" s="76" t="s">
        <v>2815</v>
      </c>
      <c r="D185" s="219" t="e">
        <f>D176-D183</f>
        <v>#VALUE!</v>
      </c>
      <c r="E185" s="7"/>
      <c r="F185" s="7"/>
      <c r="G185" s="7"/>
    </row>
    <row r="186" spans="1:7">
      <c r="A186" s="7"/>
      <c r="B186" s="7"/>
      <c r="C186" s="7"/>
      <c r="D186" s="219"/>
      <c r="E186" s="7"/>
      <c r="F186" s="7"/>
      <c r="G186" s="7"/>
    </row>
    <row r="187" spans="1:7" ht="15.75">
      <c r="A187" s="7"/>
      <c r="B187" s="520" t="s">
        <v>2953</v>
      </c>
      <c r="C187" s="472" t="s">
        <v>2954</v>
      </c>
      <c r="D187" s="219"/>
      <c r="E187" s="7"/>
      <c r="F187" s="7"/>
      <c r="G187" s="7"/>
    </row>
    <row r="188" spans="1:7" ht="15.75">
      <c r="A188" s="7"/>
      <c r="B188" s="520"/>
      <c r="C188" s="7"/>
      <c r="D188" s="219"/>
      <c r="E188" s="7"/>
      <c r="F188" s="7"/>
      <c r="G188" s="7"/>
    </row>
    <row r="189" spans="1:7">
      <c r="A189" s="7">
        <v>19</v>
      </c>
      <c r="B189" s="7" t="s">
        <v>2955</v>
      </c>
      <c r="C189" s="940" t="s">
        <v>2878</v>
      </c>
      <c r="D189" s="219">
        <f>-Sch.12!H75</f>
        <v>0</v>
      </c>
      <c r="E189" s="7"/>
      <c r="F189" s="7"/>
      <c r="G189" s="7"/>
    </row>
    <row r="190" spans="1:7">
      <c r="A190" s="7">
        <v>20</v>
      </c>
      <c r="B190" s="7" t="s">
        <v>672</v>
      </c>
      <c r="C190" s="940" t="s">
        <v>2956</v>
      </c>
      <c r="D190" s="219">
        <f>Sch.12!H78</f>
        <v>26553500.98</v>
      </c>
      <c r="E190" s="7"/>
      <c r="F190" s="7"/>
      <c r="G190" s="7"/>
    </row>
    <row r="191" spans="1:7">
      <c r="A191" s="7"/>
      <c r="B191" s="7"/>
      <c r="C191" s="7"/>
      <c r="D191" s="219"/>
      <c r="E191" s="7"/>
      <c r="F191" s="7"/>
      <c r="G191" s="7"/>
    </row>
    <row r="192" spans="1:7">
      <c r="A192" s="7">
        <v>21</v>
      </c>
      <c r="B192" s="7" t="s">
        <v>2957</v>
      </c>
      <c r="C192" s="76" t="s">
        <v>2815</v>
      </c>
      <c r="D192" s="219">
        <f>D189+D190</f>
        <v>26553500.98</v>
      </c>
      <c r="E192" s="7"/>
      <c r="F192" s="7"/>
      <c r="G192" s="7"/>
    </row>
    <row r="193" spans="1:7">
      <c r="A193" s="7"/>
      <c r="B193" s="7"/>
      <c r="C193" s="7"/>
      <c r="D193" s="266"/>
      <c r="E193" s="7"/>
      <c r="F193" s="7"/>
      <c r="G193" s="7"/>
    </row>
    <row r="194" spans="1:7" ht="15.75">
      <c r="A194" s="7">
        <v>22</v>
      </c>
      <c r="B194" s="520" t="s">
        <v>1131</v>
      </c>
      <c r="C194" s="76" t="s">
        <v>2815</v>
      </c>
      <c r="D194" s="942" t="e">
        <f>D185+D192</f>
        <v>#VALUE!</v>
      </c>
      <c r="E194" s="7"/>
      <c r="F194" s="7"/>
      <c r="G194" s="7"/>
    </row>
    <row r="195" spans="1:7" ht="15.75">
      <c r="A195" s="7"/>
      <c r="B195" s="520"/>
      <c r="C195" s="520"/>
      <c r="D195" s="219"/>
      <c r="E195" s="7"/>
      <c r="F195" s="7"/>
      <c r="G195" s="7"/>
    </row>
    <row r="196" spans="1:7" ht="15.75">
      <c r="A196" s="7"/>
      <c r="B196" s="520"/>
      <c r="C196" s="520"/>
      <c r="D196" s="219"/>
      <c r="E196" s="7"/>
      <c r="F196" s="7"/>
      <c r="G196" s="7"/>
    </row>
    <row r="197" spans="1:7">
      <c r="A197" s="7"/>
      <c r="B197" s="7"/>
      <c r="C197" s="7"/>
      <c r="D197" s="219"/>
      <c r="E197" s="7"/>
      <c r="F197" s="7"/>
      <c r="G197" s="7"/>
    </row>
    <row r="198" spans="1:7" ht="15.75" thickBot="1">
      <c r="A198" s="7"/>
      <c r="B198" s="476"/>
      <c r="C198" s="476"/>
      <c r="D198" s="221"/>
      <c r="E198" s="7"/>
      <c r="F198" s="7"/>
      <c r="G198" s="7"/>
    </row>
    <row r="199" spans="1:7">
      <c r="A199" s="7"/>
      <c r="B199" s="7"/>
      <c r="C199" s="7"/>
      <c r="D199" s="219"/>
      <c r="E199" s="7"/>
      <c r="F199" s="7"/>
      <c r="G199" s="7"/>
    </row>
    <row r="200" spans="1:7">
      <c r="A200" s="7"/>
      <c r="B200" s="7"/>
      <c r="C200" s="7"/>
      <c r="D200" s="219"/>
      <c r="E200" s="7"/>
      <c r="F200" s="7"/>
      <c r="G200" s="7"/>
    </row>
    <row r="201" spans="1:7">
      <c r="A201" s="7"/>
      <c r="B201" s="7"/>
      <c r="C201" s="7"/>
      <c r="D201" s="219"/>
      <c r="E201" s="7"/>
      <c r="F201" s="7"/>
      <c r="G201" s="7"/>
    </row>
    <row r="202" spans="1:7">
      <c r="A202" s="7"/>
      <c r="B202" s="7"/>
      <c r="C202" s="7"/>
      <c r="D202" s="219"/>
      <c r="E202" s="7"/>
      <c r="F202" s="7"/>
      <c r="G202" s="7"/>
    </row>
    <row r="203" spans="1:7" ht="15.75">
      <c r="A203" s="7"/>
      <c r="B203" s="520" t="s">
        <v>2958</v>
      </c>
      <c r="C203" s="520" t="s">
        <v>2954</v>
      </c>
      <c r="D203" s="219"/>
      <c r="E203" s="7"/>
      <c r="F203" s="7"/>
      <c r="G203" s="7"/>
    </row>
    <row r="204" spans="1:7">
      <c r="A204" s="7"/>
      <c r="B204" s="7"/>
      <c r="C204" s="7"/>
      <c r="D204" s="219"/>
      <c r="E204" s="7"/>
      <c r="F204" s="7"/>
      <c r="G204" s="7"/>
    </row>
    <row r="205" spans="1:7">
      <c r="A205" s="7"/>
      <c r="B205" s="7" t="s">
        <v>2959</v>
      </c>
      <c r="C205" s="7"/>
      <c r="D205" s="219"/>
      <c r="E205" s="7"/>
      <c r="F205" s="7"/>
      <c r="G205" s="7"/>
    </row>
    <row r="206" spans="1:7">
      <c r="A206" s="7">
        <v>23</v>
      </c>
      <c r="B206" s="7" t="s">
        <v>2960</v>
      </c>
      <c r="C206" s="940" t="s">
        <v>2893</v>
      </c>
      <c r="D206" s="266">
        <f>Sch.12!H82</f>
        <v>148134302.31000006</v>
      </c>
      <c r="E206" s="7"/>
      <c r="F206" s="7"/>
      <c r="G206" s="7"/>
    </row>
    <row r="207" spans="1:7">
      <c r="A207" s="7">
        <v>24</v>
      </c>
      <c r="B207" s="7" t="s">
        <v>2961</v>
      </c>
      <c r="C207" s="940" t="s">
        <v>2962</v>
      </c>
      <c r="D207" s="219" t="e">
        <f>Sch.12!H83</f>
        <v>#VALUE!</v>
      </c>
      <c r="E207" s="7"/>
      <c r="F207" s="7"/>
      <c r="G207" s="7"/>
    </row>
    <row r="208" spans="1:7">
      <c r="A208" s="7">
        <v>25</v>
      </c>
      <c r="B208" s="7" t="s">
        <v>2963</v>
      </c>
      <c r="C208" s="940" t="s">
        <v>2964</v>
      </c>
      <c r="D208" s="219">
        <f>Sch.12!H84</f>
        <v>0</v>
      </c>
      <c r="E208" s="7"/>
      <c r="F208" s="7"/>
      <c r="G208" s="7"/>
    </row>
    <row r="209" spans="1:7">
      <c r="A209" s="7"/>
      <c r="B209" s="7" t="s">
        <v>2965</v>
      </c>
      <c r="C209" s="940"/>
      <c r="D209" s="219"/>
      <c r="E209" s="7"/>
      <c r="F209" s="7"/>
      <c r="G209" s="7"/>
    </row>
    <row r="210" spans="1:7">
      <c r="A210" s="7">
        <v>26</v>
      </c>
      <c r="B210" s="7" t="s">
        <v>2966</v>
      </c>
      <c r="C210" s="940" t="s">
        <v>2967</v>
      </c>
      <c r="D210" s="219">
        <f>Sch.12!H85</f>
        <v>0</v>
      </c>
      <c r="E210" s="7"/>
      <c r="F210" s="7"/>
      <c r="G210" s="7"/>
    </row>
    <row r="211" spans="1:7">
      <c r="A211" s="7">
        <v>27</v>
      </c>
      <c r="B211" s="7" t="s">
        <v>2968</v>
      </c>
      <c r="C211" s="940" t="s">
        <v>2969</v>
      </c>
      <c r="D211" s="219">
        <f>Sch.12!H86</f>
        <v>0</v>
      </c>
      <c r="E211" s="7"/>
      <c r="F211" s="7"/>
      <c r="G211" s="7"/>
    </row>
    <row r="212" spans="1:7">
      <c r="A212" s="7">
        <v>28</v>
      </c>
      <c r="B212" s="7" t="s">
        <v>663</v>
      </c>
      <c r="C212" s="940" t="s">
        <v>2970</v>
      </c>
      <c r="D212" s="219">
        <f>Sch.12!H87</f>
        <v>0</v>
      </c>
      <c r="E212" s="7"/>
      <c r="F212" s="7"/>
      <c r="G212" s="7"/>
    </row>
    <row r="213" spans="1:7">
      <c r="A213" s="7"/>
      <c r="B213" s="7"/>
      <c r="C213" s="7"/>
      <c r="D213" s="219"/>
      <c r="E213" s="7"/>
      <c r="F213" s="7"/>
      <c r="G213" s="7"/>
    </row>
    <row r="214" spans="1:7">
      <c r="A214" s="7">
        <v>29</v>
      </c>
      <c r="B214" s="7" t="s">
        <v>2971</v>
      </c>
      <c r="C214" s="76" t="s">
        <v>2815</v>
      </c>
      <c r="D214" s="219" t="e">
        <f>D206+D207-D208-D210-D211+D212</f>
        <v>#VALUE!</v>
      </c>
      <c r="E214" s="7"/>
      <c r="F214" s="7"/>
      <c r="G214" s="7"/>
    </row>
    <row r="215" spans="1:7">
      <c r="A215" s="7"/>
      <c r="B215" s="7"/>
      <c r="C215" s="7"/>
      <c r="D215" s="266"/>
      <c r="E215" s="7"/>
      <c r="F215" s="7"/>
      <c r="G215" s="7"/>
    </row>
    <row r="216" spans="1:7">
      <c r="A216" s="7">
        <v>30</v>
      </c>
      <c r="B216" s="7" t="s">
        <v>2972</v>
      </c>
      <c r="C216" s="940" t="s">
        <v>2973</v>
      </c>
      <c r="D216" s="219">
        <f>SUM(Sch.12!H90,Sch.12!H99)</f>
        <v>0</v>
      </c>
      <c r="E216" s="7"/>
      <c r="F216" s="7"/>
      <c r="G216" s="7"/>
    </row>
    <row r="217" spans="1:7">
      <c r="A217" s="7"/>
      <c r="B217" s="7"/>
      <c r="C217" s="7"/>
      <c r="D217" s="266"/>
      <c r="E217" s="7"/>
      <c r="F217" s="7"/>
      <c r="G217" s="7"/>
    </row>
    <row r="218" spans="1:7" ht="15.75">
      <c r="A218" s="7">
        <v>31</v>
      </c>
      <c r="B218" s="520" t="s">
        <v>2974</v>
      </c>
      <c r="C218" s="76" t="s">
        <v>2815</v>
      </c>
      <c r="D218" s="942" t="e">
        <f>D214+D216</f>
        <v>#VALUE!</v>
      </c>
      <c r="E218" s="7"/>
      <c r="F218" s="7"/>
      <c r="G218" s="7"/>
    </row>
    <row r="219" spans="1:7">
      <c r="A219" s="7"/>
      <c r="B219" s="7"/>
      <c r="C219" s="7"/>
      <c r="D219" s="7"/>
      <c r="E219" s="7"/>
      <c r="F219" s="7"/>
      <c r="G219" s="7"/>
    </row>
    <row r="220" spans="1:7">
      <c r="A220" s="7" t="str">
        <f>'Data Sheet'!A46</f>
        <v>Annual Report of Frontier Telephone of Rochester, Inc.                                For the period ending December 31, 2015</v>
      </c>
      <c r="B220" s="7"/>
      <c r="C220" s="7"/>
      <c r="D220" s="7"/>
      <c r="E220" s="7"/>
      <c r="F220" s="7"/>
      <c r="G220" s="7"/>
    </row>
    <row r="221" spans="1:7">
      <c r="A221" s="7" t="s">
        <v>2975</v>
      </c>
      <c r="B221" s="7"/>
      <c r="C221" s="7"/>
      <c r="D221" s="7"/>
      <c r="E221" s="7"/>
      <c r="F221" s="7"/>
      <c r="G221" s="7"/>
    </row>
    <row r="222" spans="1:7">
      <c r="A222" s="7"/>
      <c r="B222" s="7"/>
      <c r="C222" s="7"/>
      <c r="D222" s="7"/>
      <c r="E222" s="7"/>
      <c r="F222" s="7"/>
      <c r="G222" s="7"/>
    </row>
    <row r="223" spans="1:7" ht="18">
      <c r="A223" s="893" t="s">
        <v>2976</v>
      </c>
      <c r="B223" s="81"/>
      <c r="C223" s="81"/>
      <c r="D223" s="81"/>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ht="15.75">
      <c r="A227" s="7"/>
      <c r="B227" s="880"/>
      <c r="C227" s="880"/>
      <c r="D227" s="520"/>
      <c r="E227" s="7"/>
      <c r="F227" s="7"/>
      <c r="G227" s="7"/>
    </row>
    <row r="228" spans="1:7" ht="15.75">
      <c r="A228" s="7"/>
      <c r="B228" s="880"/>
      <c r="C228" s="944" t="s">
        <v>2806</v>
      </c>
      <c r="D228" s="7"/>
      <c r="E228" s="7"/>
      <c r="F228" s="7"/>
      <c r="G228" s="7"/>
    </row>
    <row r="229" spans="1:7" ht="15.75">
      <c r="A229" s="7"/>
      <c r="B229" s="944" t="s">
        <v>2977</v>
      </c>
      <c r="C229" s="880"/>
      <c r="D229" s="7"/>
      <c r="E229" s="7"/>
      <c r="F229" s="7"/>
      <c r="G229" s="7"/>
    </row>
    <row r="230" spans="1:7" ht="15.75">
      <c r="A230" s="7"/>
      <c r="B230" s="880"/>
      <c r="C230" s="880"/>
      <c r="D230" s="7"/>
      <c r="E230" s="7"/>
      <c r="F230" s="7"/>
      <c r="G230" s="7"/>
    </row>
    <row r="231" spans="1:7">
      <c r="A231" s="7">
        <v>1</v>
      </c>
      <c r="B231" s="34" t="s">
        <v>1131</v>
      </c>
      <c r="C231" s="63" t="s">
        <v>2866</v>
      </c>
      <c r="D231" s="266" t="e">
        <f>D194</f>
        <v>#VALUE!</v>
      </c>
      <c r="E231" s="7"/>
      <c r="F231" s="7"/>
      <c r="G231" s="7"/>
    </row>
    <row r="232" spans="1:7">
      <c r="A232" s="7"/>
      <c r="B232" s="34"/>
      <c r="C232" s="34"/>
      <c r="D232" s="266"/>
      <c r="E232" s="7"/>
      <c r="F232" s="7"/>
      <c r="G232" s="7"/>
    </row>
    <row r="233" spans="1:7">
      <c r="A233" s="7"/>
      <c r="B233" s="34"/>
      <c r="C233" s="34"/>
      <c r="D233" s="266"/>
      <c r="E233" s="7"/>
      <c r="F233" s="7"/>
      <c r="G233" s="7"/>
    </row>
    <row r="234" spans="1:7" ht="15.75">
      <c r="A234" s="7"/>
      <c r="B234" s="944" t="s">
        <v>2978</v>
      </c>
      <c r="C234" s="880" t="s">
        <v>2979</v>
      </c>
      <c r="D234" s="266"/>
      <c r="E234" s="7"/>
      <c r="F234" s="7"/>
      <c r="G234" s="7"/>
    </row>
    <row r="235" spans="1:7" ht="15.75">
      <c r="A235" s="7"/>
      <c r="B235" s="880"/>
      <c r="C235" s="880"/>
      <c r="D235" s="266"/>
      <c r="E235" s="7"/>
      <c r="F235" s="7"/>
      <c r="G235" s="7"/>
    </row>
    <row r="236" spans="1:7">
      <c r="A236" s="7">
        <v>2</v>
      </c>
      <c r="B236" s="34" t="s">
        <v>2980</v>
      </c>
      <c r="C236" s="223" t="s">
        <v>2981</v>
      </c>
      <c r="D236" s="219">
        <f>SUM(Sch.13!F11,Sch.13!F12)</f>
        <v>33702378.690000057</v>
      </c>
      <c r="E236" s="7"/>
      <c r="F236" s="7"/>
      <c r="G236" s="7"/>
    </row>
    <row r="237" spans="1:7">
      <c r="A237" s="7">
        <v>3</v>
      </c>
      <c r="B237" s="34" t="s">
        <v>2982</v>
      </c>
      <c r="C237" s="223" t="s">
        <v>2983</v>
      </c>
      <c r="D237" s="219">
        <f>Sch.13!F13</f>
        <v>20869687.589999974</v>
      </c>
      <c r="E237" s="7"/>
      <c r="F237" s="7"/>
      <c r="G237" s="7"/>
    </row>
    <row r="238" spans="1:7">
      <c r="A238" s="7">
        <v>4</v>
      </c>
      <c r="B238" s="34" t="s">
        <v>2984</v>
      </c>
      <c r="C238" s="223" t="s">
        <v>2985</v>
      </c>
      <c r="D238" s="219">
        <f>SUM(Sch.13!F15:F22)-Sch.13!F20</f>
        <v>-12229265.530000001</v>
      </c>
      <c r="E238" s="7"/>
      <c r="F238" s="7"/>
      <c r="G238" s="7"/>
    </row>
    <row r="239" spans="1:7">
      <c r="A239" s="7">
        <v>5</v>
      </c>
      <c r="B239" s="34" t="s">
        <v>2986</v>
      </c>
      <c r="C239" s="223" t="s">
        <v>2841</v>
      </c>
      <c r="D239" s="219">
        <f>Sch.13!F14</f>
        <v>0</v>
      </c>
      <c r="E239" s="7"/>
      <c r="F239" s="7"/>
      <c r="G239" s="7"/>
    </row>
    <row r="240" spans="1:7">
      <c r="A240" s="7">
        <v>6</v>
      </c>
      <c r="B240" s="34" t="s">
        <v>499</v>
      </c>
      <c r="C240" s="63" t="s">
        <v>2815</v>
      </c>
      <c r="D240" s="219">
        <f>D242-SUM(D236:D239)</f>
        <v>11162451.790000014</v>
      </c>
      <c r="E240" s="7"/>
      <c r="F240" s="7"/>
      <c r="G240" s="7"/>
    </row>
    <row r="241" spans="1:7">
      <c r="A241" s="7"/>
      <c r="B241" s="34"/>
      <c r="C241" s="34"/>
      <c r="D241" s="219"/>
      <c r="E241" s="7"/>
      <c r="F241" s="7"/>
      <c r="G241" s="7"/>
    </row>
    <row r="242" spans="1:7">
      <c r="A242" s="7">
        <v>7</v>
      </c>
      <c r="B242" s="34" t="s">
        <v>2987</v>
      </c>
      <c r="C242" s="223" t="s">
        <v>2930</v>
      </c>
      <c r="D242" s="219">
        <f>Sch.13!F30</f>
        <v>53505252.540000044</v>
      </c>
      <c r="E242" s="7"/>
      <c r="F242" s="7"/>
      <c r="G242" s="7"/>
    </row>
    <row r="243" spans="1:7">
      <c r="A243" s="7"/>
      <c r="B243" s="34"/>
      <c r="C243" s="34"/>
      <c r="D243" s="219"/>
      <c r="E243" s="7"/>
      <c r="F243" s="7"/>
      <c r="G243" s="7"/>
    </row>
    <row r="244" spans="1:7">
      <c r="A244" s="7">
        <v>8</v>
      </c>
      <c r="B244" s="34" t="s">
        <v>2988</v>
      </c>
      <c r="C244" s="63" t="s">
        <v>2815</v>
      </c>
      <c r="D244" s="219" t="e">
        <f>D231+D242</f>
        <v>#VALUE!</v>
      </c>
      <c r="E244" s="7"/>
      <c r="F244" s="7"/>
      <c r="G244" s="7"/>
    </row>
    <row r="245" spans="1:7">
      <c r="A245" s="7"/>
      <c r="B245" s="34"/>
      <c r="C245" s="34"/>
      <c r="D245" s="219"/>
      <c r="E245" s="7"/>
      <c r="F245" s="7"/>
      <c r="G245" s="7"/>
    </row>
    <row r="246" spans="1:7">
      <c r="A246" s="7"/>
      <c r="B246" s="34"/>
      <c r="C246" s="34"/>
      <c r="D246" s="219"/>
      <c r="E246" s="7"/>
      <c r="F246" s="7"/>
      <c r="G246" s="7"/>
    </row>
    <row r="247" spans="1:7" ht="15.75">
      <c r="A247" s="7"/>
      <c r="B247" s="944" t="s">
        <v>2989</v>
      </c>
      <c r="C247" s="880" t="s">
        <v>2979</v>
      </c>
      <c r="D247" s="219"/>
      <c r="E247" s="7"/>
      <c r="F247" s="7"/>
      <c r="G247" s="7"/>
    </row>
    <row r="248" spans="1:7" ht="15.75">
      <c r="A248" s="7"/>
      <c r="B248" s="880"/>
      <c r="C248" s="880"/>
      <c r="D248" s="219"/>
      <c r="E248" s="7"/>
      <c r="F248" s="7"/>
      <c r="G248" s="7"/>
    </row>
    <row r="249" spans="1:7">
      <c r="A249" s="7">
        <v>9</v>
      </c>
      <c r="B249" s="34" t="s">
        <v>2990</v>
      </c>
      <c r="C249" s="223" t="s">
        <v>2991</v>
      </c>
      <c r="D249" s="219">
        <f>Sch.13!F46</f>
        <v>-17385274.91000019</v>
      </c>
      <c r="E249" s="7"/>
      <c r="F249" s="7"/>
      <c r="G249" s="7"/>
    </row>
    <row r="250" spans="1:7">
      <c r="A250" s="7">
        <v>10</v>
      </c>
      <c r="B250" s="34" t="s">
        <v>2992</v>
      </c>
      <c r="C250" s="223" t="s">
        <v>2993</v>
      </c>
      <c r="D250" s="219">
        <f>SUM(Sch.13!F47:F50)</f>
        <v>-8648895.2300000191</v>
      </c>
      <c r="E250" s="7"/>
      <c r="F250" s="7"/>
      <c r="G250" s="7"/>
    </row>
    <row r="251" spans="1:7">
      <c r="A251" s="7">
        <v>11</v>
      </c>
      <c r="B251" s="34" t="s">
        <v>2994</v>
      </c>
      <c r="C251" s="223" t="s">
        <v>2995</v>
      </c>
      <c r="D251" s="219">
        <f>SUM(Sch.13!F52:F55)</f>
        <v>0</v>
      </c>
      <c r="E251" s="7"/>
      <c r="F251" s="7"/>
      <c r="G251" s="7"/>
    </row>
    <row r="252" spans="1:7">
      <c r="A252" s="7">
        <v>12</v>
      </c>
      <c r="B252" s="34" t="s">
        <v>499</v>
      </c>
      <c r="C252" s="940" t="s">
        <v>2996</v>
      </c>
      <c r="D252" s="219">
        <f>SUM(Sch.13!F57:F59)</f>
        <v>0</v>
      </c>
      <c r="E252" s="7"/>
      <c r="F252" s="7"/>
      <c r="G252" s="7"/>
    </row>
    <row r="253" spans="1:7">
      <c r="A253" s="7"/>
      <c r="B253" s="7"/>
      <c r="C253" s="7"/>
      <c r="D253" s="219"/>
      <c r="E253" s="7"/>
      <c r="F253" s="7"/>
      <c r="G253" s="7"/>
    </row>
    <row r="254" spans="1:7">
      <c r="A254" s="7">
        <v>13</v>
      </c>
      <c r="B254" s="34" t="s">
        <v>2997</v>
      </c>
      <c r="C254" s="63" t="s">
        <v>2815</v>
      </c>
      <c r="D254" s="219">
        <f>SUM(D249:D252)</f>
        <v>-26034170.140000209</v>
      </c>
      <c r="E254" s="7"/>
      <c r="F254" s="7"/>
      <c r="G254" s="7"/>
    </row>
    <row r="255" spans="1:7">
      <c r="A255" s="7"/>
      <c r="B255" s="34"/>
      <c r="C255" s="34"/>
      <c r="D255" s="219"/>
      <c r="E255" s="7"/>
      <c r="F255" s="7"/>
      <c r="G255" s="7"/>
    </row>
    <row r="256" spans="1:7">
      <c r="A256" s="7"/>
      <c r="B256" s="34"/>
      <c r="C256" s="34"/>
      <c r="D256" s="219"/>
      <c r="E256" s="7"/>
      <c r="F256" s="7"/>
      <c r="G256" s="7"/>
    </row>
    <row r="257" spans="1:7" ht="15.75">
      <c r="A257" s="7"/>
      <c r="B257" s="944" t="s">
        <v>2998</v>
      </c>
      <c r="C257" s="880" t="s">
        <v>2999</v>
      </c>
      <c r="D257" s="219"/>
      <c r="E257" s="7"/>
      <c r="F257" s="7"/>
      <c r="G257" s="7"/>
    </row>
    <row r="258" spans="1:7" ht="15.75">
      <c r="A258" s="7"/>
      <c r="B258" s="880"/>
      <c r="C258" s="880"/>
      <c r="D258" s="219"/>
      <c r="E258" s="7"/>
      <c r="F258" s="7"/>
      <c r="G258" s="7"/>
    </row>
    <row r="259" spans="1:7">
      <c r="A259" s="7"/>
      <c r="B259" s="34" t="s">
        <v>3000</v>
      </c>
      <c r="C259" s="34"/>
      <c r="D259" s="219"/>
      <c r="E259" s="7"/>
      <c r="F259" s="7"/>
      <c r="G259" s="7"/>
    </row>
    <row r="260" spans="1:7">
      <c r="A260" s="7">
        <v>14</v>
      </c>
      <c r="B260" s="34" t="s">
        <v>769</v>
      </c>
      <c r="C260" s="223" t="s">
        <v>3001</v>
      </c>
      <c r="D260" s="219">
        <f>SUM(Sch.13!F74,Sch.13!F81)</f>
        <v>0</v>
      </c>
      <c r="E260" s="7"/>
      <c r="F260" s="7"/>
      <c r="G260" s="7"/>
    </row>
    <row r="261" spans="1:7">
      <c r="A261" s="7">
        <v>15</v>
      </c>
      <c r="B261" s="34" t="s">
        <v>2862</v>
      </c>
      <c r="C261" s="223" t="s">
        <v>3002</v>
      </c>
      <c r="D261" s="219">
        <f>SUM(Sch.13!F72,Sch.13!F79)</f>
        <v>0</v>
      </c>
      <c r="E261" s="7"/>
      <c r="F261" s="7"/>
      <c r="G261" s="7"/>
    </row>
    <row r="262" spans="1:7">
      <c r="A262" s="7">
        <v>16</v>
      </c>
      <c r="B262" s="34" t="s">
        <v>774</v>
      </c>
      <c r="C262" s="223" t="s">
        <v>3003</v>
      </c>
      <c r="D262" s="219">
        <f>SUM(Sch.13!F73,Sch.13!F80)</f>
        <v>0</v>
      </c>
      <c r="E262" s="7"/>
      <c r="F262" s="7"/>
      <c r="G262" s="7"/>
    </row>
    <row r="263" spans="1:7">
      <c r="A263" s="7">
        <v>17</v>
      </c>
      <c r="B263" s="34" t="s">
        <v>3004</v>
      </c>
      <c r="C263" s="223" t="s">
        <v>2878</v>
      </c>
      <c r="D263" s="219">
        <f>Sch.13!F75</f>
        <v>0</v>
      </c>
      <c r="E263" s="7"/>
      <c r="F263" s="7"/>
      <c r="G263" s="7"/>
    </row>
    <row r="264" spans="1:7">
      <c r="A264" s="7">
        <v>18</v>
      </c>
      <c r="B264" s="34" t="s">
        <v>3005</v>
      </c>
      <c r="C264" s="223" t="s">
        <v>3006</v>
      </c>
      <c r="D264" s="219">
        <f>SUM(Sch.13!F83,Sch.13!F84)</f>
        <v>-25000000</v>
      </c>
      <c r="E264" s="7"/>
      <c r="F264" s="7"/>
      <c r="G264" s="7"/>
    </row>
    <row r="265" spans="1:7">
      <c r="A265" s="7">
        <v>19</v>
      </c>
      <c r="B265" s="34" t="s">
        <v>3007</v>
      </c>
      <c r="C265" s="63" t="s">
        <v>2815</v>
      </c>
      <c r="D265" s="219">
        <f>D267-SUM(D260:D264)</f>
        <v>0</v>
      </c>
      <c r="E265" s="7"/>
      <c r="F265" s="7"/>
      <c r="G265" s="7"/>
    </row>
    <row r="266" spans="1:7">
      <c r="A266" s="7"/>
      <c r="B266" s="34"/>
      <c r="C266" s="34"/>
      <c r="D266" s="219"/>
      <c r="E266" s="7"/>
      <c r="F266" s="7"/>
      <c r="G266" s="7"/>
    </row>
    <row r="267" spans="1:7">
      <c r="A267" s="7">
        <v>20</v>
      </c>
      <c r="B267" s="34" t="s">
        <v>3008</v>
      </c>
      <c r="C267" s="223" t="s">
        <v>2895</v>
      </c>
      <c r="D267" s="219">
        <f>Sch.13!F93</f>
        <v>-25000000</v>
      </c>
      <c r="E267" s="7"/>
      <c r="F267" s="7"/>
      <c r="G267" s="7"/>
    </row>
    <row r="268" spans="1:7">
      <c r="A268" s="7"/>
      <c r="B268" s="34"/>
      <c r="C268" s="34"/>
      <c r="D268" s="219"/>
      <c r="E268" s="7"/>
      <c r="F268" s="7"/>
      <c r="G268" s="7"/>
    </row>
    <row r="269" spans="1:7">
      <c r="A269" s="7">
        <v>21</v>
      </c>
      <c r="B269" s="965" t="s">
        <v>3009</v>
      </c>
      <c r="C269" s="63" t="s">
        <v>2815</v>
      </c>
      <c r="D269" s="219" t="e">
        <f>D244+D254+D267</f>
        <v>#VALUE!</v>
      </c>
      <c r="E269" s="7"/>
      <c r="F269" s="7"/>
      <c r="G269" s="7"/>
    </row>
    <row r="270" spans="1:7">
      <c r="A270" s="7"/>
      <c r="B270" s="34"/>
      <c r="C270" s="34"/>
      <c r="D270" s="219"/>
      <c r="E270" s="7"/>
      <c r="F270" s="7"/>
      <c r="G270" s="7"/>
    </row>
    <row r="271" spans="1:7">
      <c r="A271" s="7">
        <v>22</v>
      </c>
      <c r="B271" s="7" t="s">
        <v>3010</v>
      </c>
      <c r="C271" s="940" t="s">
        <v>3011</v>
      </c>
      <c r="D271" s="219">
        <f>Sch.13!F95</f>
        <v>1812617.3799984008</v>
      </c>
      <c r="E271" s="7"/>
      <c r="F271" s="7"/>
      <c r="G271" s="7"/>
    </row>
    <row r="272" spans="1:7">
      <c r="A272" s="7"/>
      <c r="B272" s="7"/>
      <c r="C272" s="7"/>
      <c r="D272" s="266"/>
      <c r="E272" s="7"/>
      <c r="F272" s="7"/>
      <c r="G272" s="7"/>
    </row>
    <row r="273" spans="1:7" ht="15.75">
      <c r="A273" s="7">
        <v>23</v>
      </c>
      <c r="B273" s="520" t="s">
        <v>3012</v>
      </c>
      <c r="C273" s="63" t="s">
        <v>2815</v>
      </c>
      <c r="D273" s="942" t="e">
        <f>D269+D271</f>
        <v>#VALUE!</v>
      </c>
      <c r="E273" s="7"/>
      <c r="F273" s="7"/>
      <c r="G273" s="7"/>
    </row>
    <row r="274" spans="1:7">
      <c r="A274" s="7"/>
      <c r="B274" s="7"/>
      <c r="C274" s="7"/>
      <c r="D274" s="7"/>
      <c r="E274" s="7"/>
      <c r="F274" s="7"/>
      <c r="G274" s="7"/>
    </row>
    <row r="275" spans="1:7">
      <c r="A275" s="7" t="str">
        <f>'Data Sheet'!A46</f>
        <v>Annual Report of Frontier Telephone of Rochester, Inc.                                For the period ending December 31, 2015</v>
      </c>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ht="18">
      <c r="A278" s="893" t="s">
        <v>3013</v>
      </c>
      <c r="B278" s="81"/>
      <c r="C278" s="81"/>
      <c r="D278" s="81"/>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ht="15.75">
      <c r="A283" s="7"/>
      <c r="B283" s="7"/>
      <c r="C283" s="935" t="s">
        <v>2806</v>
      </c>
      <c r="D283" s="7"/>
      <c r="E283" s="7"/>
      <c r="F283" s="7"/>
      <c r="G283" s="7"/>
    </row>
    <row r="284" spans="1:7">
      <c r="A284" s="7" t="s">
        <v>231</v>
      </c>
      <c r="B284" s="7" t="s">
        <v>3014</v>
      </c>
      <c r="C284" s="76" t="s">
        <v>2866</v>
      </c>
      <c r="D284" s="266">
        <f>D99</f>
        <v>184089981.09</v>
      </c>
      <c r="E284" s="266"/>
      <c r="F284" s="266"/>
      <c r="G284" s="266"/>
    </row>
    <row r="285" spans="1:7" ht="15.75">
      <c r="A285" s="7"/>
      <c r="B285" s="7"/>
      <c r="C285" s="935" t="s">
        <v>3015</v>
      </c>
      <c r="D285" s="7"/>
      <c r="E285" s="7"/>
      <c r="F285" s="7"/>
      <c r="G285" s="7"/>
    </row>
    <row r="286" spans="1:7" ht="15.75">
      <c r="A286" s="7" t="s">
        <v>463</v>
      </c>
      <c r="B286" s="7" t="s">
        <v>3016</v>
      </c>
      <c r="C286" s="472" t="s">
        <v>3017</v>
      </c>
      <c r="D286" s="7">
        <f>Sch.61!J28</f>
        <v>144215</v>
      </c>
      <c r="E286" s="7"/>
      <c r="F286" s="7"/>
      <c r="G286" s="7"/>
    </row>
    <row r="287" spans="1:7">
      <c r="A287" s="7"/>
      <c r="B287" s="7"/>
      <c r="C287" s="7"/>
      <c r="D287" s="7"/>
      <c r="E287" s="7"/>
      <c r="F287" s="7"/>
      <c r="G287" s="7"/>
    </row>
    <row r="288" spans="1:7">
      <c r="A288" s="7"/>
      <c r="B288" s="7"/>
      <c r="C288" s="7"/>
      <c r="D288" s="7"/>
      <c r="E288" s="7"/>
      <c r="F288" s="7"/>
      <c r="G288" s="7"/>
    </row>
    <row r="289" spans="1:7" ht="15.75">
      <c r="A289" s="82" t="s">
        <v>3018</v>
      </c>
      <c r="B289" s="82"/>
      <c r="C289" s="82"/>
      <c r="D289" s="82"/>
      <c r="E289" s="7"/>
      <c r="F289" s="7"/>
      <c r="G289" s="7"/>
    </row>
    <row r="290" spans="1:7" ht="15.75">
      <c r="A290" s="7"/>
      <c r="B290" s="522"/>
      <c r="C290" s="935" t="s">
        <v>3019</v>
      </c>
      <c r="D290" s="81"/>
      <c r="E290" s="81"/>
      <c r="F290" s="81"/>
      <c r="G290" s="81"/>
    </row>
    <row r="291" spans="1:7" ht="15.75">
      <c r="A291" s="7" t="s">
        <v>471</v>
      </c>
      <c r="B291" s="7" t="s">
        <v>3020</v>
      </c>
      <c r="C291" s="472" t="s">
        <v>3021</v>
      </c>
      <c r="D291" s="266">
        <f>SUM(Sch.44!D150:E150)</f>
        <v>32075800.550000004</v>
      </c>
      <c r="E291" s="266"/>
      <c r="F291" s="266"/>
      <c r="G291" s="266"/>
    </row>
    <row r="292" spans="1:7">
      <c r="A292" s="7"/>
      <c r="B292" s="7"/>
      <c r="C292" s="7"/>
      <c r="D292" s="7"/>
      <c r="E292" s="7"/>
      <c r="F292" s="7"/>
      <c r="G292" s="7"/>
    </row>
    <row r="293" spans="1:7">
      <c r="A293" s="7" t="s">
        <v>530</v>
      </c>
      <c r="B293" s="7" t="s">
        <v>2897</v>
      </c>
      <c r="C293" s="945" t="s">
        <v>2815</v>
      </c>
      <c r="D293" s="7">
        <f>D116</f>
        <v>38844730.890000001</v>
      </c>
      <c r="E293" s="7"/>
      <c r="F293" s="7"/>
      <c r="G293" s="7"/>
    </row>
    <row r="294" spans="1:7">
      <c r="A294" s="7"/>
      <c r="B294" s="7"/>
      <c r="C294" s="7"/>
      <c r="D294" s="7"/>
      <c r="E294" s="7"/>
      <c r="F294" s="7"/>
      <c r="G294" s="7"/>
    </row>
    <row r="295" spans="1:7">
      <c r="A295" s="7" t="s">
        <v>532</v>
      </c>
      <c r="B295" s="7" t="s">
        <v>3022</v>
      </c>
      <c r="C295" s="76" t="s">
        <v>2815</v>
      </c>
      <c r="D295" s="7">
        <f>D297-D291-D293</f>
        <v>85436746.799999997</v>
      </c>
      <c r="E295" s="7"/>
      <c r="F295" s="7"/>
      <c r="G295" s="7"/>
    </row>
    <row r="296" spans="1:7">
      <c r="A296" s="7"/>
      <c r="B296" s="7"/>
      <c r="C296" s="7"/>
      <c r="D296" s="7"/>
      <c r="E296" s="7"/>
      <c r="F296" s="7"/>
      <c r="G296" s="7"/>
    </row>
    <row r="297" spans="1:7">
      <c r="A297" s="7" t="s">
        <v>242</v>
      </c>
      <c r="B297" s="968" t="s">
        <v>3023</v>
      </c>
      <c r="C297" s="76" t="s">
        <v>2815</v>
      </c>
      <c r="D297" s="7">
        <f>D132</f>
        <v>156357278.24000001</v>
      </c>
      <c r="E297" s="7"/>
      <c r="F297" s="7"/>
      <c r="G297" s="7"/>
    </row>
    <row r="298" spans="1:7">
      <c r="A298" s="7"/>
      <c r="B298" s="7"/>
      <c r="C298" s="7"/>
      <c r="D298" s="7"/>
      <c r="E298" s="7"/>
      <c r="F298" s="7"/>
      <c r="G298" s="7"/>
    </row>
    <row r="299" spans="1:7">
      <c r="A299" s="7" t="s">
        <v>245</v>
      </c>
      <c r="B299" s="7" t="s">
        <v>3024</v>
      </c>
      <c r="C299" s="76" t="s">
        <v>2815</v>
      </c>
      <c r="D299" s="7">
        <f>D135-D140+SUM(D141:D142)</f>
        <v>-6283539.7799999975</v>
      </c>
      <c r="E299" s="7"/>
      <c r="F299" s="7"/>
      <c r="G299" s="7"/>
    </row>
    <row r="300" spans="1:7">
      <c r="A300" s="7"/>
      <c r="B300" s="7"/>
      <c r="C300" s="7"/>
      <c r="D300" s="7"/>
      <c r="E300" s="7"/>
      <c r="F300" s="7"/>
      <c r="G300" s="7"/>
    </row>
    <row r="301" spans="1:7">
      <c r="A301" s="7" t="s">
        <v>248</v>
      </c>
      <c r="B301" s="7" t="s">
        <v>3025</v>
      </c>
      <c r="C301" s="76" t="s">
        <v>2815</v>
      </c>
      <c r="D301" s="7">
        <f>D136</f>
        <v>19132172.670000002</v>
      </c>
      <c r="E301" s="7"/>
      <c r="F301" s="7"/>
      <c r="G301" s="7"/>
    </row>
    <row r="302" spans="1:7">
      <c r="A302" s="7"/>
      <c r="B302" s="7"/>
      <c r="C302" s="7"/>
      <c r="D302" s="7"/>
      <c r="E302" s="7"/>
      <c r="F302" s="7"/>
      <c r="G302" s="7"/>
    </row>
    <row r="303" spans="1:7">
      <c r="A303" s="7" t="s">
        <v>252</v>
      </c>
      <c r="B303" s="7" t="s">
        <v>3026</v>
      </c>
      <c r="C303" s="76" t="s">
        <v>2815</v>
      </c>
      <c r="D303" s="7">
        <f>D284-D297-D299-D301</f>
        <v>14884069.959999993</v>
      </c>
      <c r="E303" s="7"/>
      <c r="F303" s="7"/>
      <c r="G303" s="7"/>
    </row>
    <row r="304" spans="1:7">
      <c r="A304" s="7"/>
      <c r="B304" s="7"/>
      <c r="C304" s="7"/>
      <c r="D304" s="7"/>
      <c r="E304" s="7"/>
      <c r="F304" s="7"/>
      <c r="G304" s="7"/>
    </row>
    <row r="305" spans="1:7" ht="15.75">
      <c r="A305" s="940">
        <v>10</v>
      </c>
      <c r="B305" s="7" t="s">
        <v>1536</v>
      </c>
      <c r="C305" s="76" t="s">
        <v>2815</v>
      </c>
      <c r="D305" s="266">
        <f>D284</f>
        <v>184089981.09</v>
      </c>
      <c r="E305" s="942"/>
      <c r="F305" s="942"/>
      <c r="G305" s="942"/>
    </row>
    <row r="306" spans="1:7">
      <c r="A306" s="7"/>
      <c r="B306" s="7"/>
      <c r="C306" s="7"/>
      <c r="D306" s="7"/>
      <c r="E306" s="7"/>
      <c r="F306" s="7"/>
      <c r="G306" s="7"/>
    </row>
    <row r="307" spans="1:7">
      <c r="A307" s="7"/>
      <c r="B307" s="7"/>
      <c r="C307" s="7"/>
      <c r="D307" s="7"/>
      <c r="E307" s="7"/>
      <c r="F307" s="7"/>
      <c r="G307" s="7"/>
    </row>
    <row r="308" spans="1:7" ht="15.75">
      <c r="A308" s="82" t="s">
        <v>3027</v>
      </c>
      <c r="B308" s="82"/>
      <c r="C308" s="82"/>
      <c r="D308" s="82"/>
      <c r="E308" s="7"/>
      <c r="F308" s="7"/>
      <c r="G308" s="7"/>
    </row>
    <row r="309" spans="1:7">
      <c r="A309" s="7"/>
      <c r="B309" s="7"/>
      <c r="C309" s="7"/>
      <c r="D309" s="7"/>
      <c r="E309" s="7"/>
      <c r="F309" s="7"/>
      <c r="G309" s="7"/>
    </row>
    <row r="310" spans="1:7">
      <c r="A310" s="7" t="s">
        <v>540</v>
      </c>
      <c r="B310" s="7" t="s">
        <v>3020</v>
      </c>
      <c r="C310" s="76" t="s">
        <v>2815</v>
      </c>
      <c r="D310" s="946">
        <f>D291/$D$284*100</f>
        <v>17.423979490941672</v>
      </c>
      <c r="E310" s="946"/>
      <c r="F310" s="946"/>
      <c r="G310" s="946"/>
    </row>
    <row r="311" spans="1:7">
      <c r="A311" s="7"/>
      <c r="B311" s="7"/>
      <c r="C311" s="7"/>
      <c r="D311" s="946"/>
      <c r="E311" s="946"/>
      <c r="F311" s="946"/>
      <c r="G311" s="946"/>
    </row>
    <row r="312" spans="1:7">
      <c r="A312" s="7" t="s">
        <v>542</v>
      </c>
      <c r="B312" s="7" t="s">
        <v>2897</v>
      </c>
      <c r="C312" s="76" t="s">
        <v>2815</v>
      </c>
      <c r="D312" s="946">
        <f>D293/$D$284*100</f>
        <v>21.100947840832873</v>
      </c>
      <c r="E312" s="946"/>
      <c r="F312" s="946"/>
      <c r="G312" s="946"/>
    </row>
    <row r="313" spans="1:7">
      <c r="A313" s="7"/>
      <c r="B313" s="7"/>
      <c r="C313" s="7"/>
      <c r="D313" s="946"/>
      <c r="E313" s="946"/>
      <c r="F313" s="946"/>
      <c r="G313" s="946"/>
    </row>
    <row r="314" spans="1:7">
      <c r="A314" s="7" t="s">
        <v>544</v>
      </c>
      <c r="B314" s="7" t="s">
        <v>3022</v>
      </c>
      <c r="C314" s="76" t="s">
        <v>2815</v>
      </c>
      <c r="D314" s="946">
        <f>D295/$D$284*100</f>
        <v>46.410318635553942</v>
      </c>
      <c r="E314" s="946"/>
      <c r="F314" s="946"/>
      <c r="G314" s="946"/>
    </row>
    <row r="315" spans="1:7">
      <c r="A315" s="7"/>
      <c r="B315" s="7"/>
      <c r="C315" s="7"/>
      <c r="D315" s="946"/>
      <c r="E315" s="946"/>
      <c r="F315" s="946"/>
      <c r="G315" s="946"/>
    </row>
    <row r="316" spans="1:7">
      <c r="A316" s="7" t="s">
        <v>546</v>
      </c>
      <c r="B316" s="7" t="s">
        <v>3024</v>
      </c>
      <c r="C316" s="76" t="s">
        <v>2815</v>
      </c>
      <c r="D316" s="946">
        <f>D299/$D$284*100</f>
        <v>-3.4132980745584565</v>
      </c>
      <c r="E316" s="946"/>
      <c r="F316" s="946"/>
      <c r="G316" s="946"/>
    </row>
    <row r="317" spans="1:7">
      <c r="A317" s="7"/>
      <c r="B317" s="7"/>
      <c r="C317" s="7"/>
      <c r="D317" s="946"/>
      <c r="E317" s="946"/>
      <c r="F317" s="946"/>
      <c r="G317" s="946"/>
    </row>
    <row r="318" spans="1:7">
      <c r="A318" s="7" t="s">
        <v>547</v>
      </c>
      <c r="B318" s="7" t="s">
        <v>3025</v>
      </c>
      <c r="C318" s="76" t="s">
        <v>2815</v>
      </c>
      <c r="D318" s="946">
        <f>D301/$D$284*100</f>
        <v>10.392837544291151</v>
      </c>
      <c r="E318" s="946"/>
      <c r="F318" s="946"/>
      <c r="G318" s="946"/>
    </row>
    <row r="319" spans="1:7">
      <c r="A319" s="7"/>
      <c r="B319" s="7"/>
      <c r="C319" s="7"/>
      <c r="D319" s="946"/>
      <c r="E319" s="946"/>
      <c r="F319" s="946"/>
      <c r="G319" s="946"/>
    </row>
    <row r="320" spans="1:7">
      <c r="A320" s="7" t="s">
        <v>548</v>
      </c>
      <c r="B320" s="7" t="s">
        <v>3026</v>
      </c>
      <c r="C320" s="76" t="s">
        <v>2815</v>
      </c>
      <c r="D320" s="946">
        <f>D303/$D$284*100</f>
        <v>8.0852145629388161</v>
      </c>
      <c r="E320" s="946"/>
      <c r="F320" s="946"/>
      <c r="G320" s="946"/>
    </row>
    <row r="321" spans="1:7">
      <c r="A321" s="7"/>
      <c r="B321" s="7"/>
      <c r="C321" s="7"/>
      <c r="D321" s="946"/>
      <c r="E321" s="946"/>
      <c r="F321" s="946"/>
      <c r="G321" s="946"/>
    </row>
    <row r="322" spans="1:7">
      <c r="A322" s="7" t="s">
        <v>549</v>
      </c>
      <c r="B322" s="7" t="s">
        <v>1536</v>
      </c>
      <c r="C322" s="76" t="s">
        <v>2815</v>
      </c>
      <c r="D322" s="946">
        <f>SUM(D310:D320)</f>
        <v>100</v>
      </c>
      <c r="E322" s="946"/>
      <c r="F322" s="946"/>
      <c r="G322" s="946"/>
    </row>
    <row r="323" spans="1:7">
      <c r="A323" s="7"/>
      <c r="B323" s="7"/>
      <c r="C323" s="7"/>
      <c r="D323" s="947"/>
      <c r="E323" s="947"/>
      <c r="F323" s="947"/>
      <c r="G323" s="947"/>
    </row>
    <row r="324" spans="1:7">
      <c r="A324" s="7"/>
      <c r="B324" s="7"/>
      <c r="C324" s="7"/>
      <c r="D324" s="7"/>
      <c r="E324" s="7"/>
      <c r="F324" s="7"/>
      <c r="G324" s="7"/>
    </row>
    <row r="325" spans="1:7" ht="15.75">
      <c r="A325" s="82" t="s">
        <v>3028</v>
      </c>
      <c r="B325" s="82"/>
      <c r="C325" s="82"/>
      <c r="D325" s="82"/>
      <c r="E325" s="7"/>
      <c r="F325" s="7"/>
      <c r="G325" s="7"/>
    </row>
    <row r="326" spans="1:7">
      <c r="A326" s="7"/>
      <c r="B326" s="7"/>
      <c r="C326" s="7"/>
      <c r="D326" s="7"/>
      <c r="E326" s="7"/>
      <c r="F326" s="7"/>
      <c r="G326" s="7"/>
    </row>
    <row r="327" spans="1:7">
      <c r="A327" s="7" t="s">
        <v>550</v>
      </c>
      <c r="B327" s="7" t="s">
        <v>3020</v>
      </c>
      <c r="C327" s="76" t="s">
        <v>2815</v>
      </c>
      <c r="D327" s="948">
        <f>D291/$D$286</f>
        <v>222.41653468779256</v>
      </c>
      <c r="E327" s="948"/>
      <c r="F327" s="948"/>
      <c r="G327" s="948"/>
    </row>
    <row r="328" spans="1:7">
      <c r="A328" s="7"/>
      <c r="B328" s="7"/>
      <c r="C328" s="7"/>
      <c r="D328" s="948"/>
      <c r="E328" s="948"/>
      <c r="F328" s="948"/>
      <c r="G328" s="948"/>
    </row>
    <row r="329" spans="1:7">
      <c r="A329" s="7" t="s">
        <v>551</v>
      </c>
      <c r="B329" s="7" t="s">
        <v>2897</v>
      </c>
      <c r="C329" s="76" t="s">
        <v>2815</v>
      </c>
      <c r="D329" s="948">
        <f>D293/$D$286</f>
        <v>269.35291675623199</v>
      </c>
      <c r="E329" s="948"/>
      <c r="F329" s="948"/>
      <c r="G329" s="948"/>
    </row>
    <row r="330" spans="1:7">
      <c r="A330" s="7"/>
      <c r="B330" s="7"/>
      <c r="C330" s="7"/>
      <c r="D330" s="948"/>
      <c r="E330" s="948"/>
      <c r="F330" s="948"/>
      <c r="G330" s="948"/>
    </row>
    <row r="331" spans="1:7">
      <c r="A331" s="7" t="s">
        <v>552</v>
      </c>
      <c r="B331" s="7" t="s">
        <v>3022</v>
      </c>
      <c r="C331" s="76" t="s">
        <v>2815</v>
      </c>
      <c r="D331" s="948">
        <f>D295/$D$286</f>
        <v>592.42621641299445</v>
      </c>
      <c r="E331" s="948"/>
      <c r="F331" s="948"/>
      <c r="G331" s="948"/>
    </row>
    <row r="332" spans="1:7">
      <c r="A332" s="7"/>
      <c r="B332" s="7"/>
      <c r="C332" s="7"/>
      <c r="D332" s="948"/>
      <c r="E332" s="948"/>
      <c r="F332" s="948"/>
      <c r="G332" s="948"/>
    </row>
    <row r="333" spans="1:7">
      <c r="A333" s="7" t="s">
        <v>553</v>
      </c>
      <c r="B333" s="7" t="s">
        <v>3024</v>
      </c>
      <c r="C333" s="76" t="s">
        <v>2815</v>
      </c>
      <c r="D333" s="948">
        <f>D299/$D$286</f>
        <v>-43.570639531255402</v>
      </c>
      <c r="E333" s="948"/>
      <c r="F333" s="948"/>
      <c r="G333" s="948"/>
    </row>
    <row r="334" spans="1:7">
      <c r="A334" s="7"/>
      <c r="B334" s="7"/>
      <c r="C334" s="7"/>
      <c r="D334" s="948"/>
      <c r="E334" s="948"/>
      <c r="F334" s="948"/>
      <c r="G334" s="948"/>
    </row>
    <row r="335" spans="1:7">
      <c r="A335" s="7" t="s">
        <v>554</v>
      </c>
      <c r="B335" s="7" t="s">
        <v>3025</v>
      </c>
      <c r="C335" s="76" t="s">
        <v>2815</v>
      </c>
      <c r="D335" s="948">
        <f>D301/$D$286</f>
        <v>132.66423513504145</v>
      </c>
      <c r="E335" s="948"/>
      <c r="F335" s="948"/>
      <c r="G335" s="948"/>
    </row>
    <row r="336" spans="1:7">
      <c r="A336" s="7"/>
      <c r="B336" s="7"/>
      <c r="C336" s="7"/>
      <c r="D336" s="948"/>
      <c r="E336" s="948"/>
      <c r="F336" s="948"/>
      <c r="G336" s="948"/>
    </row>
    <row r="337" spans="1:7">
      <c r="A337" s="7" t="s">
        <v>555</v>
      </c>
      <c r="B337" s="7" t="s">
        <v>3026</v>
      </c>
      <c r="C337" s="76" t="s">
        <v>2815</v>
      </c>
      <c r="D337" s="948">
        <f>D303/$D$286</f>
        <v>103.20750240959674</v>
      </c>
      <c r="E337" s="948"/>
      <c r="F337" s="948"/>
      <c r="G337" s="948"/>
    </row>
    <row r="338" spans="1:7">
      <c r="A338" s="7"/>
      <c r="B338" s="7"/>
      <c r="C338" s="7"/>
      <c r="D338" s="948"/>
      <c r="E338" s="948"/>
      <c r="F338" s="948"/>
      <c r="G338" s="948"/>
    </row>
    <row r="339" spans="1:7">
      <c r="A339" s="7" t="s">
        <v>556</v>
      </c>
      <c r="B339" s="7" t="s">
        <v>1536</v>
      </c>
      <c r="C339" s="76" t="s">
        <v>2815</v>
      </c>
      <c r="D339" s="948">
        <f>SUM(D327:D337)</f>
        <v>1276.496765870402</v>
      </c>
      <c r="E339" s="948"/>
      <c r="F339" s="948"/>
      <c r="G339" s="948"/>
    </row>
    <row r="340" spans="1:7">
      <c r="A340" s="7"/>
      <c r="B340" s="7"/>
      <c r="C340" s="7"/>
      <c r="D340" s="7"/>
      <c r="E340" s="7"/>
      <c r="F340" s="7"/>
      <c r="G340" s="7"/>
    </row>
    <row r="341" spans="1:7">
      <c r="A341" s="7" t="str">
        <f>'Data Sheet'!A46</f>
        <v>Annual Report of Frontier Telephone of Rochester, Inc.                                For the period ending December 31, 2015</v>
      </c>
      <c r="B341" s="7"/>
      <c r="C341" s="7"/>
      <c r="D341" s="7"/>
      <c r="E341" s="7"/>
      <c r="F341" s="7"/>
      <c r="G341" s="7"/>
    </row>
    <row r="342" spans="1:7">
      <c r="A342" s="7"/>
      <c r="B342" s="7"/>
      <c r="C342" s="7"/>
      <c r="D342" s="7"/>
      <c r="E342" s="7"/>
      <c r="F342" s="7"/>
      <c r="G342" s="7"/>
    </row>
    <row r="343" spans="1:7">
      <c r="A343" s="7"/>
      <c r="B343" s="7"/>
      <c r="C343" s="7"/>
      <c r="D343" s="7"/>
      <c r="E343" s="7"/>
      <c r="F343" s="7"/>
      <c r="G343" s="7"/>
    </row>
    <row r="344" spans="1:7" ht="18">
      <c r="A344" s="893" t="s">
        <v>3029</v>
      </c>
      <c r="B344" s="81"/>
      <c r="C344" s="81"/>
      <c r="D344" s="81"/>
      <c r="E344" s="7"/>
      <c r="F344" s="7"/>
      <c r="G344" s="7"/>
    </row>
    <row r="345" spans="1:7">
      <c r="A345" s="7"/>
      <c r="B345" s="7"/>
      <c r="C345" s="7"/>
      <c r="D345" s="7"/>
      <c r="E345" s="7"/>
      <c r="F345" s="7"/>
      <c r="G345" s="7"/>
    </row>
    <row r="346" spans="1:7">
      <c r="A346" s="7"/>
      <c r="B346" s="7"/>
      <c r="C346" s="7"/>
      <c r="D346" s="7"/>
      <c r="E346" s="7"/>
      <c r="F346" s="7"/>
      <c r="G346" s="7"/>
    </row>
    <row r="347" spans="1:7">
      <c r="A347" s="7"/>
      <c r="B347" s="7"/>
      <c r="C347" s="7"/>
      <c r="D347" s="7"/>
      <c r="E347" s="7"/>
      <c r="F347" s="7"/>
      <c r="G347" s="7"/>
    </row>
    <row r="348" spans="1:7" ht="15.75">
      <c r="A348" s="7"/>
      <c r="B348" s="7"/>
      <c r="C348" s="935" t="s">
        <v>2806</v>
      </c>
      <c r="D348" s="7"/>
      <c r="E348" s="7"/>
      <c r="F348" s="7"/>
      <c r="G348" s="7"/>
    </row>
    <row r="349" spans="1:7" ht="15.75">
      <c r="A349" s="7"/>
      <c r="B349" s="949" t="s">
        <v>3030</v>
      </c>
      <c r="C349" s="82" t="s">
        <v>3031</v>
      </c>
      <c r="D349" s="453"/>
      <c r="E349" s="7"/>
      <c r="F349" s="7"/>
      <c r="G349" s="7"/>
    </row>
    <row r="350" spans="1:7">
      <c r="A350" s="7">
        <v>1</v>
      </c>
      <c r="B350" s="7" t="s">
        <v>1451</v>
      </c>
      <c r="C350" s="7" t="s">
        <v>2920</v>
      </c>
      <c r="D350" s="266">
        <f>Sch.14!J35</f>
        <v>121442716.78</v>
      </c>
      <c r="E350" s="7"/>
      <c r="F350" s="7"/>
      <c r="G350" s="7"/>
    </row>
    <row r="351" spans="1:7">
      <c r="A351" s="7">
        <v>2</v>
      </c>
      <c r="B351" s="7" t="s">
        <v>1457</v>
      </c>
      <c r="C351" s="7" t="s">
        <v>3032</v>
      </c>
      <c r="D351" s="219">
        <f>Sch.14!J49</f>
        <v>673229182.75999999</v>
      </c>
      <c r="E351" s="7"/>
      <c r="F351" s="7"/>
      <c r="G351" s="7"/>
    </row>
    <row r="352" spans="1:7">
      <c r="A352" s="7">
        <v>3</v>
      </c>
      <c r="B352" s="7" t="s">
        <v>3033</v>
      </c>
      <c r="C352" s="7" t="s">
        <v>2860</v>
      </c>
      <c r="D352" s="219">
        <f>Sch.14!J69</f>
        <v>15011955.529999999</v>
      </c>
      <c r="E352" s="7"/>
      <c r="F352" s="7"/>
      <c r="G352" s="7"/>
    </row>
    <row r="353" spans="1:7">
      <c r="A353" s="7">
        <v>4</v>
      </c>
      <c r="B353" s="7" t="s">
        <v>3034</v>
      </c>
      <c r="C353" s="7" t="s">
        <v>2876</v>
      </c>
      <c r="D353" s="219">
        <f>Sch.14!J81</f>
        <v>735301458</v>
      </c>
      <c r="E353" s="7"/>
      <c r="F353" s="7"/>
      <c r="G353" s="7"/>
    </row>
    <row r="354" spans="1:7">
      <c r="A354" s="7">
        <v>5</v>
      </c>
      <c r="B354" s="7" t="s">
        <v>3035</v>
      </c>
      <c r="C354" s="7" t="s">
        <v>3036</v>
      </c>
      <c r="D354" s="219">
        <f>Sch.14!J87</f>
        <v>12094151</v>
      </c>
      <c r="E354" s="7"/>
      <c r="F354" s="7"/>
      <c r="G354" s="7"/>
    </row>
    <row r="355" spans="1:7">
      <c r="A355" s="7"/>
      <c r="B355" s="7"/>
      <c r="C355" s="7"/>
      <c r="D355" s="266"/>
      <c r="E355" s="7"/>
      <c r="F355" s="7"/>
      <c r="G355" s="7"/>
    </row>
    <row r="356" spans="1:7" ht="15.75">
      <c r="A356" s="7">
        <v>6</v>
      </c>
      <c r="B356" s="520" t="s">
        <v>3037</v>
      </c>
      <c r="C356" s="76" t="s">
        <v>2815</v>
      </c>
      <c r="D356" s="219">
        <f>SUM(D350:D354)</f>
        <v>1557079464.0699999</v>
      </c>
      <c r="E356" s="7"/>
      <c r="F356" s="7"/>
      <c r="G356" s="7"/>
    </row>
    <row r="357" spans="1:7">
      <c r="A357" s="7"/>
      <c r="B357" s="7"/>
      <c r="C357" s="7"/>
      <c r="D357" s="219"/>
      <c r="E357" s="7"/>
      <c r="F357" s="7"/>
      <c r="G357" s="7"/>
    </row>
    <row r="358" spans="1:7">
      <c r="A358" s="7">
        <v>7</v>
      </c>
      <c r="B358" s="7" t="s">
        <v>3038</v>
      </c>
      <c r="C358" s="7" t="s">
        <v>3039</v>
      </c>
      <c r="D358" s="219">
        <f>Sch.14!J92</f>
        <v>0</v>
      </c>
      <c r="E358" s="7"/>
      <c r="F358" s="7"/>
      <c r="G358" s="7"/>
    </row>
    <row r="359" spans="1:7">
      <c r="A359" s="7"/>
      <c r="B359" s="7"/>
      <c r="C359" s="7"/>
      <c r="D359" s="219"/>
      <c r="E359" s="7"/>
      <c r="F359" s="7"/>
      <c r="G359" s="7"/>
    </row>
    <row r="360" spans="1:7">
      <c r="A360" s="7"/>
      <c r="B360" s="7" t="s">
        <v>3040</v>
      </c>
      <c r="C360" s="7"/>
      <c r="D360" s="219"/>
      <c r="E360" s="7"/>
      <c r="F360" s="7"/>
      <c r="G360" s="7"/>
    </row>
    <row r="361" spans="1:7">
      <c r="A361" s="7">
        <v>8</v>
      </c>
      <c r="B361" s="7" t="s">
        <v>3041</v>
      </c>
      <c r="C361" s="7" t="s">
        <v>3042</v>
      </c>
      <c r="D361" s="219">
        <f>SUM(Sch.14!J93:J94)</f>
        <v>5088178.9200000018</v>
      </c>
      <c r="E361" s="7"/>
      <c r="F361" s="7"/>
      <c r="G361" s="7"/>
    </row>
    <row r="362" spans="1:7">
      <c r="A362" s="7"/>
      <c r="B362" s="7"/>
      <c r="C362" s="7"/>
      <c r="D362" s="219"/>
      <c r="E362" s="7"/>
      <c r="F362" s="7"/>
      <c r="G362" s="7"/>
    </row>
    <row r="363" spans="1:7">
      <c r="A363" s="7">
        <v>9</v>
      </c>
      <c r="B363" s="7" t="s">
        <v>3043</v>
      </c>
      <c r="C363" s="7"/>
      <c r="D363" s="219"/>
      <c r="E363" s="7"/>
      <c r="F363" s="7"/>
      <c r="G363" s="7"/>
    </row>
    <row r="364" spans="1:7">
      <c r="A364" s="7">
        <v>10</v>
      </c>
      <c r="B364" s="7" t="s">
        <v>3044</v>
      </c>
      <c r="C364" s="7" t="s">
        <v>2964</v>
      </c>
      <c r="D364" s="219">
        <f>SUM(Sch.14!J95:J96)</f>
        <v>0</v>
      </c>
      <c r="E364" s="7"/>
      <c r="F364" s="7"/>
      <c r="G364" s="7"/>
    </row>
    <row r="365" spans="1:7">
      <c r="A365" s="7"/>
      <c r="B365" s="7"/>
      <c r="C365" s="7"/>
      <c r="D365" s="219"/>
      <c r="E365" s="7"/>
      <c r="F365" s="7"/>
      <c r="G365" s="7"/>
    </row>
    <row r="366" spans="1:7">
      <c r="A366" s="7">
        <v>11</v>
      </c>
      <c r="B366" s="7" t="s">
        <v>3045</v>
      </c>
      <c r="C366" s="7" t="s">
        <v>2967</v>
      </c>
      <c r="D366" s="219">
        <f>Sch.14!J97</f>
        <v>0</v>
      </c>
      <c r="E366" s="7"/>
      <c r="F366" s="7"/>
      <c r="G366" s="7"/>
    </row>
    <row r="367" spans="1:7">
      <c r="A367" s="7">
        <v>12</v>
      </c>
      <c r="B367" s="7" t="s">
        <v>3046</v>
      </c>
      <c r="C367" s="7" t="s">
        <v>2969</v>
      </c>
      <c r="D367" s="219">
        <f>Sch.14!J98</f>
        <v>2205</v>
      </c>
      <c r="E367" s="7"/>
      <c r="F367" s="7"/>
      <c r="G367" s="7"/>
    </row>
    <row r="368" spans="1:7">
      <c r="A368" s="7">
        <v>13</v>
      </c>
      <c r="B368" s="7" t="s">
        <v>3047</v>
      </c>
      <c r="C368" s="7" t="s">
        <v>2970</v>
      </c>
      <c r="D368" s="219">
        <f>Sch.14!J99</f>
        <v>0</v>
      </c>
      <c r="E368" s="7"/>
      <c r="F368" s="7"/>
      <c r="G368" s="7"/>
    </row>
    <row r="369" spans="1:7">
      <c r="A369" s="7"/>
      <c r="B369" s="7"/>
      <c r="C369" s="7"/>
      <c r="D369" s="219"/>
      <c r="E369" s="7"/>
      <c r="F369" s="7"/>
      <c r="G369" s="7"/>
    </row>
    <row r="370" spans="1:7" ht="15.75">
      <c r="A370" s="7">
        <v>14</v>
      </c>
      <c r="B370" s="520" t="s">
        <v>3048</v>
      </c>
      <c r="C370" s="76" t="s">
        <v>2815</v>
      </c>
      <c r="D370" s="219">
        <f>SUM(D356:D368)</f>
        <v>1562169847.99</v>
      </c>
      <c r="E370" s="7"/>
      <c r="F370" s="7"/>
      <c r="G370" s="7"/>
    </row>
    <row r="371" spans="1:7">
      <c r="A371" s="7"/>
      <c r="B371" s="7"/>
      <c r="C371" s="7"/>
      <c r="D371" s="219"/>
      <c r="E371" s="7"/>
      <c r="F371" s="7"/>
      <c r="G371" s="7"/>
    </row>
    <row r="372" spans="1:7">
      <c r="A372" s="7">
        <v>15</v>
      </c>
      <c r="B372" s="7" t="s">
        <v>3049</v>
      </c>
      <c r="C372" s="76" t="s">
        <v>2815</v>
      </c>
      <c r="D372" s="219">
        <f>D40</f>
        <v>1347714756.24</v>
      </c>
      <c r="E372" s="7"/>
      <c r="F372" s="7"/>
      <c r="G372" s="7"/>
    </row>
    <row r="373" spans="1:7">
      <c r="A373" s="7"/>
      <c r="B373" s="7"/>
      <c r="C373" s="7"/>
      <c r="D373" s="266"/>
      <c r="E373" s="7"/>
      <c r="F373" s="7"/>
      <c r="G373" s="7"/>
    </row>
    <row r="374" spans="1:7" ht="15.75">
      <c r="A374" s="7">
        <v>16</v>
      </c>
      <c r="B374" s="520" t="s">
        <v>3050</v>
      </c>
      <c r="C374" s="76" t="s">
        <v>2815</v>
      </c>
      <c r="D374" s="266">
        <f>D370-D372</f>
        <v>214455091.75</v>
      </c>
      <c r="E374" s="7"/>
      <c r="F374" s="7"/>
      <c r="G374" s="7"/>
    </row>
    <row r="375" spans="1:7">
      <c r="A375" s="7"/>
      <c r="B375" s="7"/>
      <c r="C375" s="7"/>
      <c r="D375" s="7"/>
      <c r="E375" s="7"/>
      <c r="F375" s="7"/>
      <c r="G375" s="7"/>
    </row>
    <row r="376" spans="1:7">
      <c r="A376" s="7"/>
      <c r="B376" s="7"/>
      <c r="C376" s="7"/>
      <c r="D376" s="7"/>
      <c r="E376" s="7"/>
      <c r="F376" s="7"/>
      <c r="G376" s="7"/>
    </row>
    <row r="377" spans="1:7">
      <c r="A377" s="7"/>
      <c r="B377" s="7"/>
      <c r="C377" s="7"/>
      <c r="D377" s="7"/>
      <c r="E377" s="7"/>
      <c r="F377" s="7"/>
      <c r="G377" s="7"/>
    </row>
    <row r="378" spans="1:7" ht="15.75">
      <c r="A378" s="7"/>
      <c r="B378" s="522" t="s">
        <v>3051</v>
      </c>
      <c r="C378" s="522"/>
      <c r="D378" s="522"/>
      <c r="E378" s="7"/>
      <c r="F378" s="7"/>
      <c r="G378" s="7"/>
    </row>
    <row r="379" spans="1:7">
      <c r="A379" s="7"/>
      <c r="B379" s="7"/>
      <c r="C379" s="7"/>
      <c r="D379" s="7"/>
      <c r="E379" s="7"/>
      <c r="F379" s="7"/>
      <c r="G379" s="7"/>
    </row>
    <row r="380" spans="1:7">
      <c r="A380" s="7">
        <v>17</v>
      </c>
      <c r="B380" s="7" t="s">
        <v>3052</v>
      </c>
      <c r="C380" s="76" t="s">
        <v>2815</v>
      </c>
      <c r="D380" s="950">
        <f>D403/D405</f>
        <v>1.1178560249796892</v>
      </c>
      <c r="E380" s="7"/>
      <c r="F380" s="7"/>
      <c r="G380" s="7"/>
    </row>
    <row r="381" spans="1:7">
      <c r="A381" s="7"/>
      <c r="B381" s="7"/>
      <c r="C381" s="7"/>
      <c r="D381" s="267"/>
      <c r="E381" s="7"/>
      <c r="F381" s="7"/>
      <c r="G381" s="7"/>
    </row>
    <row r="382" spans="1:7">
      <c r="A382" s="7">
        <v>18</v>
      </c>
      <c r="B382" s="7" t="s">
        <v>3053</v>
      </c>
      <c r="C382" s="76" t="s">
        <v>2815</v>
      </c>
      <c r="D382" s="266">
        <f>D407</f>
        <v>572245440.53999996</v>
      </c>
      <c r="E382" s="7"/>
      <c r="F382" s="7"/>
      <c r="G382" s="7"/>
    </row>
    <row r="383" spans="1:7">
      <c r="A383" s="7"/>
      <c r="B383" s="7"/>
      <c r="C383" s="7"/>
      <c r="D383" s="267"/>
      <c r="E383" s="7"/>
      <c r="F383" s="7"/>
      <c r="G383" s="7"/>
    </row>
    <row r="384" spans="1:7">
      <c r="A384" s="7"/>
      <c r="B384" s="951" t="s">
        <v>3054</v>
      </c>
      <c r="C384" s="7"/>
      <c r="D384" s="267"/>
      <c r="E384" s="7"/>
      <c r="F384" s="7"/>
      <c r="G384" s="7"/>
    </row>
    <row r="385" spans="1:7">
      <c r="A385" s="7">
        <v>19</v>
      </c>
      <c r="B385" s="7" t="s">
        <v>3055</v>
      </c>
      <c r="C385" s="76" t="s">
        <v>2815</v>
      </c>
      <c r="D385" s="267">
        <f>D409/D407</f>
        <v>0</v>
      </c>
      <c r="E385" s="7"/>
      <c r="F385" s="7"/>
      <c r="G385" s="7"/>
    </row>
    <row r="386" spans="1:7">
      <c r="A386" s="7">
        <v>20</v>
      </c>
      <c r="B386" s="7" t="s">
        <v>3056</v>
      </c>
      <c r="C386" s="76" t="s">
        <v>2815</v>
      </c>
      <c r="D386" s="267">
        <f>D411/D407</f>
        <v>0</v>
      </c>
      <c r="E386" s="7"/>
      <c r="F386" s="7"/>
      <c r="G386" s="7"/>
    </row>
    <row r="387" spans="1:7">
      <c r="A387" s="7">
        <v>21</v>
      </c>
      <c r="B387" s="7" t="s">
        <v>3057</v>
      </c>
      <c r="C387" s="76" t="s">
        <v>2815</v>
      </c>
      <c r="D387" s="267">
        <f>D413/D407</f>
        <v>1</v>
      </c>
      <c r="E387" s="7"/>
      <c r="F387" s="7"/>
      <c r="G387" s="7"/>
    </row>
    <row r="388" spans="1:7">
      <c r="A388" s="7">
        <v>22</v>
      </c>
      <c r="B388" s="7" t="s">
        <v>3058</v>
      </c>
      <c r="C388" s="76" t="s">
        <v>2815</v>
      </c>
      <c r="D388" s="267">
        <f>D415/D407</f>
        <v>0</v>
      </c>
      <c r="E388" s="7"/>
      <c r="F388" s="7"/>
      <c r="G388" s="7"/>
    </row>
    <row r="389" spans="1:7">
      <c r="A389" s="7"/>
      <c r="B389" s="7"/>
      <c r="C389" s="7"/>
      <c r="D389" s="267"/>
      <c r="E389" s="7"/>
      <c r="F389" s="7"/>
      <c r="G389" s="7"/>
    </row>
    <row r="390" spans="1:7">
      <c r="A390" s="7">
        <v>23</v>
      </c>
      <c r="B390" s="7" t="s">
        <v>3059</v>
      </c>
      <c r="C390" s="76" t="s">
        <v>2815</v>
      </c>
      <c r="D390" s="950" t="e">
        <f>D417/D419</f>
        <v>#VALUE!</v>
      </c>
      <c r="E390" s="7"/>
      <c r="F390" s="7"/>
      <c r="G390" s="7"/>
    </row>
    <row r="391" spans="1:7">
      <c r="A391" s="7"/>
      <c r="B391" s="7"/>
      <c r="C391" s="7"/>
      <c r="D391" s="267"/>
      <c r="E391" s="7"/>
      <c r="F391" s="7"/>
      <c r="G391" s="7"/>
    </row>
    <row r="392" spans="1:7">
      <c r="A392" s="7">
        <v>24</v>
      </c>
      <c r="B392" s="7" t="s">
        <v>3060</v>
      </c>
      <c r="C392" s="76" t="s">
        <v>2815</v>
      </c>
      <c r="D392" s="267" t="e">
        <f>D421/D423</f>
        <v>#VALUE!</v>
      </c>
      <c r="E392" s="7"/>
      <c r="F392" s="7"/>
      <c r="G392" s="7"/>
    </row>
    <row r="393" spans="1:7">
      <c r="A393" s="7"/>
      <c r="B393" s="7"/>
      <c r="C393" s="7"/>
      <c r="D393" s="267"/>
      <c r="E393" s="7"/>
      <c r="F393" s="7"/>
      <c r="G393" s="7"/>
    </row>
    <row r="394" spans="1:7">
      <c r="A394" s="7">
        <v>25</v>
      </c>
      <c r="B394" s="7" t="s">
        <v>754</v>
      </c>
      <c r="C394" s="76" t="s">
        <v>2815</v>
      </c>
      <c r="D394" s="267" t="e">
        <f>D423/D413</f>
        <v>#VALUE!</v>
      </c>
      <c r="E394" s="7"/>
      <c r="F394" s="7"/>
      <c r="G394" s="7"/>
    </row>
    <row r="395" spans="1:7">
      <c r="A395" s="7"/>
      <c r="B395" s="7"/>
      <c r="C395" s="7"/>
      <c r="D395" s="267"/>
      <c r="E395" s="7"/>
      <c r="F395" s="7"/>
      <c r="G395" s="7"/>
    </row>
    <row r="396" spans="1:7">
      <c r="A396" s="7"/>
      <c r="B396" s="7" t="s">
        <v>3061</v>
      </c>
      <c r="C396" s="7"/>
      <c r="D396" s="267"/>
      <c r="E396" s="7"/>
      <c r="F396" s="7"/>
      <c r="G396" s="7"/>
    </row>
    <row r="397" spans="1:7">
      <c r="A397" s="7">
        <v>26</v>
      </c>
      <c r="B397" s="7" t="s">
        <v>3062</v>
      </c>
      <c r="C397" s="76" t="s">
        <v>2815</v>
      </c>
      <c r="D397" s="267" t="e">
        <f>-D425/D427</f>
        <v>#VALUE!</v>
      </c>
      <c r="E397" s="7"/>
      <c r="F397" s="7"/>
      <c r="G397" s="7"/>
    </row>
    <row r="398" spans="1:7">
      <c r="A398" s="7"/>
      <c r="B398" s="7"/>
      <c r="C398" s="7"/>
      <c r="D398" s="267"/>
      <c r="E398" s="7"/>
      <c r="F398" s="7"/>
      <c r="G398" s="7"/>
    </row>
    <row r="399" spans="1:7">
      <c r="A399" s="7">
        <v>27</v>
      </c>
      <c r="B399" s="7" t="s">
        <v>3063</v>
      </c>
      <c r="C399" s="76" t="s">
        <v>2815</v>
      </c>
      <c r="D399" s="267">
        <f>D429/D431</f>
        <v>3.2571227299943205E-3</v>
      </c>
      <c r="E399" s="7"/>
      <c r="F399" s="7"/>
      <c r="G399" s="7"/>
    </row>
    <row r="400" spans="1:7">
      <c r="A400" s="7"/>
      <c r="B400" s="7"/>
      <c r="C400" s="7"/>
      <c r="D400" s="267"/>
      <c r="E400" s="7"/>
      <c r="F400" s="7"/>
      <c r="G400" s="7"/>
    </row>
    <row r="401" spans="1:7">
      <c r="A401" s="7"/>
      <c r="B401" s="7" t="s">
        <v>3064</v>
      </c>
      <c r="C401" s="76" t="s">
        <v>2815</v>
      </c>
      <c r="D401" s="7">
        <f>D435</f>
        <v>361</v>
      </c>
      <c r="E401" s="7"/>
      <c r="F401" s="7"/>
      <c r="G401" s="7"/>
    </row>
    <row r="402" spans="1:7" ht="15.75">
      <c r="A402" s="7"/>
      <c r="B402" s="7"/>
      <c r="C402" s="935" t="s">
        <v>2806</v>
      </c>
      <c r="D402" s="7"/>
      <c r="E402" s="7"/>
      <c r="F402" s="7"/>
      <c r="G402" s="7"/>
    </row>
    <row r="403" spans="1:7">
      <c r="A403" s="7"/>
      <c r="B403" s="7" t="s">
        <v>3065</v>
      </c>
      <c r="C403" s="76" t="s">
        <v>2815</v>
      </c>
      <c r="D403" s="7">
        <f>D24</f>
        <v>44904424.929999992</v>
      </c>
      <c r="E403" s="7"/>
      <c r="F403" s="7"/>
      <c r="G403" s="7"/>
    </row>
    <row r="404" spans="1:7">
      <c r="A404" s="7"/>
      <c r="B404" s="7"/>
      <c r="C404" s="7"/>
      <c r="D404" s="7"/>
      <c r="E404" s="7"/>
      <c r="F404" s="7"/>
      <c r="G404" s="7"/>
    </row>
    <row r="405" spans="1:7">
      <c r="A405" s="7"/>
      <c r="B405" s="7" t="s">
        <v>3066</v>
      </c>
      <c r="C405" s="76" t="s">
        <v>2815</v>
      </c>
      <c r="D405" s="7">
        <f>D57</f>
        <v>40170132.760000005</v>
      </c>
      <c r="E405" s="7"/>
      <c r="F405" s="7"/>
      <c r="G405" s="7"/>
    </row>
    <row r="406" spans="1:7">
      <c r="A406" s="7"/>
      <c r="B406" s="7"/>
      <c r="C406" s="7"/>
      <c r="D406" s="7"/>
      <c r="E406" s="7"/>
      <c r="F406" s="7"/>
      <c r="G406" s="7"/>
    </row>
    <row r="407" spans="1:7">
      <c r="A407" s="7"/>
      <c r="B407" s="7" t="s">
        <v>3053</v>
      </c>
      <c r="C407" s="76" t="s">
        <v>2815</v>
      </c>
      <c r="D407" s="7">
        <f>SUM(D409:D415)</f>
        <v>572245440.53999996</v>
      </c>
      <c r="E407" s="7"/>
      <c r="F407" s="7"/>
      <c r="G407" s="7"/>
    </row>
    <row r="408" spans="1:7">
      <c r="A408" s="7"/>
      <c r="B408" s="7"/>
      <c r="C408" s="7"/>
      <c r="D408" s="7"/>
      <c r="E408" s="7"/>
      <c r="F408" s="7"/>
      <c r="G408" s="7"/>
    </row>
    <row r="409" spans="1:7">
      <c r="A409" s="7"/>
      <c r="B409" s="7" t="s">
        <v>769</v>
      </c>
      <c r="C409" s="76" t="s">
        <v>2815</v>
      </c>
      <c r="D409" s="7">
        <f>D61</f>
        <v>0</v>
      </c>
      <c r="E409" s="7"/>
      <c r="F409" s="7"/>
      <c r="G409" s="7"/>
    </row>
    <row r="410" spans="1:7">
      <c r="A410" s="7"/>
      <c r="B410" s="7"/>
      <c r="C410" s="7"/>
      <c r="D410" s="7"/>
      <c r="E410" s="7"/>
      <c r="F410" s="7"/>
      <c r="G410" s="7"/>
    </row>
    <row r="411" spans="1:7">
      <c r="A411" s="7"/>
      <c r="B411" s="7" t="s">
        <v>774</v>
      </c>
      <c r="C411" s="76" t="s">
        <v>2815</v>
      </c>
      <c r="D411" s="7">
        <f>D76</f>
        <v>0</v>
      </c>
      <c r="E411" s="7"/>
      <c r="F411" s="7"/>
      <c r="G411" s="7"/>
    </row>
    <row r="412" spans="1:7">
      <c r="A412" s="7"/>
      <c r="B412" s="7"/>
      <c r="C412" s="7"/>
      <c r="D412" s="7"/>
      <c r="E412" s="7"/>
      <c r="F412" s="7"/>
      <c r="G412" s="7"/>
    </row>
    <row r="413" spans="1:7">
      <c r="A413" s="7"/>
      <c r="B413" s="7" t="s">
        <v>3067</v>
      </c>
      <c r="C413" s="76" t="s">
        <v>2815</v>
      </c>
      <c r="D413" s="7">
        <f>D80-D76</f>
        <v>572245440.53999996</v>
      </c>
      <c r="E413" s="7"/>
      <c r="F413" s="7"/>
      <c r="G413" s="7"/>
    </row>
    <row r="414" spans="1:7">
      <c r="A414" s="7"/>
      <c r="B414" s="7" t="s">
        <v>3068</v>
      </c>
      <c r="C414" s="7"/>
      <c r="D414" s="7"/>
      <c r="E414" s="7"/>
      <c r="F414" s="7"/>
      <c r="G414" s="7"/>
    </row>
    <row r="415" spans="1:7">
      <c r="A415" s="7"/>
      <c r="B415" s="7" t="s">
        <v>3004</v>
      </c>
      <c r="C415" s="76" t="s">
        <v>2815</v>
      </c>
      <c r="D415" s="7">
        <f>D50+D53</f>
        <v>0</v>
      </c>
      <c r="E415" s="7"/>
      <c r="F415" s="7"/>
      <c r="G415" s="7"/>
    </row>
    <row r="416" spans="1:7">
      <c r="A416" s="7"/>
      <c r="B416" s="7"/>
      <c r="C416" s="7"/>
      <c r="D416" s="7"/>
      <c r="E416" s="7"/>
      <c r="F416" s="7"/>
      <c r="G416" s="7"/>
    </row>
    <row r="417" spans="1:7">
      <c r="A417" s="7"/>
      <c r="B417" s="7" t="s">
        <v>3069</v>
      </c>
      <c r="C417" s="76" t="s">
        <v>3070</v>
      </c>
      <c r="D417" s="7" t="e">
        <f>D445</f>
        <v>#VALUE!</v>
      </c>
      <c r="E417" s="7"/>
      <c r="F417" s="7"/>
      <c r="G417" s="7"/>
    </row>
    <row r="418" spans="1:7">
      <c r="A418" s="7"/>
      <c r="B418" s="7"/>
      <c r="C418" s="7"/>
      <c r="D418" s="7"/>
      <c r="E418" s="7"/>
      <c r="F418" s="7"/>
      <c r="G418" s="7"/>
    </row>
    <row r="419" spans="1:7">
      <c r="A419" s="7"/>
      <c r="B419" s="7" t="s">
        <v>3071</v>
      </c>
      <c r="C419" s="76" t="s">
        <v>2815</v>
      </c>
      <c r="D419" s="7">
        <f>D183</f>
        <v>14247098.199999999</v>
      </c>
      <c r="E419" s="7"/>
      <c r="F419" s="7"/>
      <c r="G419" s="7"/>
    </row>
    <row r="420" spans="1:7">
      <c r="A420" s="7"/>
      <c r="B420" s="7"/>
      <c r="C420" s="7"/>
      <c r="D420" s="7"/>
      <c r="E420" s="7"/>
      <c r="F420" s="7"/>
      <c r="G420" s="7"/>
    </row>
    <row r="421" spans="1:7">
      <c r="A421" s="7"/>
      <c r="B421" s="7" t="s">
        <v>3072</v>
      </c>
      <c r="C421" s="76" t="s">
        <v>2815</v>
      </c>
      <c r="D421" s="7">
        <f>D211</f>
        <v>0</v>
      </c>
      <c r="E421" s="7"/>
      <c r="F421" s="7"/>
      <c r="G421" s="7"/>
    </row>
    <row r="422" spans="1:7">
      <c r="A422" s="7"/>
      <c r="B422" s="7"/>
      <c r="C422" s="7"/>
      <c r="D422" s="7"/>
      <c r="E422" s="7"/>
      <c r="F422" s="7"/>
      <c r="G422" s="7"/>
    </row>
    <row r="423" spans="1:7">
      <c r="A423" s="7"/>
      <c r="B423" s="7" t="s">
        <v>1131</v>
      </c>
      <c r="C423" s="76" t="s">
        <v>3070</v>
      </c>
      <c r="D423" s="7" t="e">
        <f>D449</f>
        <v>#VALUE!</v>
      </c>
      <c r="E423" s="7"/>
      <c r="F423" s="7"/>
      <c r="G423" s="7"/>
    </row>
    <row r="424" spans="1:7">
      <c r="A424" s="7"/>
      <c r="B424" s="7" t="s">
        <v>3073</v>
      </c>
      <c r="C424" s="7"/>
      <c r="D424" s="7"/>
      <c r="E424" s="7"/>
      <c r="F424" s="7"/>
      <c r="G424" s="7"/>
    </row>
    <row r="425" spans="1:7">
      <c r="A425" s="7"/>
      <c r="B425" s="7" t="s">
        <v>3074</v>
      </c>
      <c r="C425" s="76" t="s">
        <v>2815</v>
      </c>
      <c r="D425" s="7" t="e">
        <f>D244</f>
        <v>#VALUE!</v>
      </c>
      <c r="E425" s="7"/>
      <c r="F425" s="7"/>
      <c r="G425" s="7"/>
    </row>
    <row r="426" spans="1:7">
      <c r="A426" s="7"/>
      <c r="B426" s="7"/>
      <c r="C426" s="7"/>
      <c r="D426" s="7"/>
      <c r="E426" s="7"/>
      <c r="F426" s="7"/>
      <c r="G426" s="7"/>
    </row>
    <row r="427" spans="1:7">
      <c r="A427" s="7"/>
      <c r="B427" s="7" t="s">
        <v>3075</v>
      </c>
      <c r="C427" s="76" t="s">
        <v>2815</v>
      </c>
      <c r="D427" s="7">
        <f>D249</f>
        <v>-17385274.91000019</v>
      </c>
      <c r="E427" s="7"/>
      <c r="F427" s="7"/>
      <c r="G427" s="7"/>
    </row>
    <row r="428" spans="1:7">
      <c r="A428" s="7"/>
      <c r="B428" s="7"/>
      <c r="C428" s="7"/>
      <c r="D428" s="7"/>
      <c r="E428" s="7"/>
      <c r="F428" s="7"/>
      <c r="G428" s="7"/>
    </row>
    <row r="429" spans="1:7">
      <c r="A429" s="7"/>
      <c r="B429" s="7" t="s">
        <v>3076</v>
      </c>
      <c r="C429" s="76" t="s">
        <v>2815</v>
      </c>
      <c r="D429" s="7">
        <f>D361</f>
        <v>5088178.9200000018</v>
      </c>
      <c r="E429" s="7"/>
      <c r="F429" s="7"/>
      <c r="G429" s="7"/>
    </row>
    <row r="430" spans="1:7">
      <c r="A430" s="7"/>
      <c r="B430" s="7"/>
      <c r="C430" s="7"/>
      <c r="D430" s="7"/>
      <c r="E430" s="7"/>
      <c r="F430" s="7"/>
      <c r="G430" s="7"/>
    </row>
    <row r="431" spans="1:7">
      <c r="A431" s="7"/>
      <c r="B431" s="7" t="s">
        <v>3077</v>
      </c>
      <c r="C431" s="76" t="s">
        <v>2815</v>
      </c>
      <c r="D431" s="7">
        <f>D370</f>
        <v>1562169847.99</v>
      </c>
      <c r="E431" s="7"/>
      <c r="F431" s="7"/>
      <c r="G431" s="7"/>
    </row>
    <row r="432" spans="1:7">
      <c r="A432" s="7"/>
      <c r="B432" s="7"/>
      <c r="C432" s="7"/>
      <c r="D432" s="7"/>
      <c r="E432" s="7"/>
      <c r="F432" s="7"/>
      <c r="G432" s="7"/>
    </row>
    <row r="433" spans="1:7">
      <c r="A433" s="7"/>
      <c r="B433" s="7" t="s">
        <v>3078</v>
      </c>
      <c r="C433" s="7" t="s">
        <v>3079</v>
      </c>
      <c r="D433" s="7">
        <f>Sch.36!F55</f>
        <v>772</v>
      </c>
      <c r="E433" s="7"/>
      <c r="F433" s="7"/>
      <c r="G433" s="7"/>
    </row>
    <row r="434" spans="1:7">
      <c r="A434" s="7"/>
      <c r="B434" s="7"/>
      <c r="C434" s="7"/>
      <c r="D434" s="7"/>
      <c r="E434" s="7"/>
      <c r="F434" s="7"/>
      <c r="G434" s="7"/>
    </row>
    <row r="435" spans="1:7">
      <c r="A435" s="7"/>
      <c r="B435" s="7" t="s">
        <v>3064</v>
      </c>
      <c r="C435" s="7" t="s">
        <v>3080</v>
      </c>
      <c r="D435" s="7">
        <f>Sch.65!H50</f>
        <v>361</v>
      </c>
      <c r="E435" s="7"/>
      <c r="F435" s="7"/>
      <c r="G435" s="7"/>
    </row>
    <row r="436" spans="1:7">
      <c r="A436" s="7"/>
      <c r="B436" s="7"/>
      <c r="C436" s="7"/>
      <c r="D436" s="7"/>
      <c r="E436" s="7"/>
      <c r="F436" s="7"/>
      <c r="G436" s="7"/>
    </row>
    <row r="437" spans="1:7">
      <c r="A437" s="7"/>
      <c r="B437" s="7"/>
      <c r="C437" s="7"/>
      <c r="D437" s="7"/>
      <c r="E437" s="7"/>
      <c r="F437" s="7"/>
      <c r="G437" s="7"/>
    </row>
    <row r="438" spans="1:7">
      <c r="A438" s="7"/>
      <c r="B438" s="7"/>
      <c r="C438" s="7"/>
      <c r="D438" s="7"/>
      <c r="E438" s="7"/>
      <c r="F438" s="7"/>
      <c r="G438" s="7"/>
    </row>
    <row r="439" spans="1:7">
      <c r="A439" s="7"/>
      <c r="B439" s="7"/>
      <c r="C439" s="7"/>
      <c r="D439" s="7"/>
      <c r="E439" s="7"/>
      <c r="F439" s="7"/>
      <c r="G439" s="7"/>
    </row>
    <row r="440" spans="1:7">
      <c r="A440" s="7"/>
      <c r="B440" s="7"/>
      <c r="C440" s="7"/>
      <c r="D440" s="7"/>
      <c r="E440" s="7"/>
      <c r="F440" s="7"/>
      <c r="G440" s="7"/>
    </row>
    <row r="441" spans="1:7">
      <c r="A441" s="7"/>
      <c r="B441" s="951" t="s">
        <v>3081</v>
      </c>
      <c r="C441" s="7"/>
      <c r="D441" s="7"/>
      <c r="E441" s="7"/>
      <c r="F441" s="7"/>
      <c r="G441" s="7"/>
    </row>
    <row r="442" spans="1:7">
      <c r="A442" s="7"/>
      <c r="B442" s="7" t="s">
        <v>3082</v>
      </c>
      <c r="C442" s="7" t="s">
        <v>3083</v>
      </c>
      <c r="D442" s="967" t="e">
        <f>D138</f>
        <v>#VALUE!</v>
      </c>
      <c r="E442" s="7"/>
      <c r="F442" s="7"/>
      <c r="G442" s="7"/>
    </row>
    <row r="443" spans="1:7">
      <c r="A443" s="7"/>
      <c r="B443" s="7"/>
      <c r="C443" s="7" t="s">
        <v>3084</v>
      </c>
      <c r="D443" s="7">
        <f>D167</f>
        <v>3300461.99</v>
      </c>
      <c r="E443" s="7"/>
      <c r="F443" s="7"/>
      <c r="G443" s="7"/>
    </row>
    <row r="444" spans="1:7">
      <c r="A444" s="7"/>
      <c r="B444" s="7"/>
      <c r="C444" s="7" t="s">
        <v>3085</v>
      </c>
      <c r="D444" s="7">
        <v>0</v>
      </c>
      <c r="E444" s="7"/>
      <c r="F444" s="7"/>
      <c r="G444" s="7"/>
    </row>
    <row r="445" spans="1:7">
      <c r="A445" s="7"/>
      <c r="B445" s="7"/>
      <c r="C445" s="76" t="s">
        <v>500</v>
      </c>
      <c r="D445" s="966" t="e">
        <f>D442+D443</f>
        <v>#VALUE!</v>
      </c>
      <c r="E445" s="7"/>
      <c r="F445" s="7"/>
      <c r="G445" s="7"/>
    </row>
    <row r="446" spans="1:7">
      <c r="A446" s="7"/>
      <c r="B446" s="7"/>
      <c r="C446" s="7"/>
      <c r="D446" s="7"/>
      <c r="E446" s="7"/>
      <c r="F446" s="7"/>
      <c r="G446" s="7"/>
    </row>
    <row r="447" spans="1:7">
      <c r="A447" s="7"/>
      <c r="B447" s="7" t="s">
        <v>3086</v>
      </c>
      <c r="C447" s="7" t="s">
        <v>1131</v>
      </c>
      <c r="D447" s="7" t="e">
        <f>D185</f>
        <v>#VALUE!</v>
      </c>
      <c r="E447" s="7"/>
      <c r="F447" s="7"/>
      <c r="G447" s="7"/>
    </row>
    <row r="448" spans="1:7">
      <c r="A448" s="7"/>
      <c r="B448" s="7"/>
      <c r="C448" s="7" t="s">
        <v>3087</v>
      </c>
      <c r="D448" s="7">
        <f>D210</f>
        <v>0</v>
      </c>
      <c r="E448" s="7"/>
      <c r="F448" s="7"/>
      <c r="G448" s="7"/>
    </row>
    <row r="449" spans="1:7">
      <c r="A449" s="7"/>
      <c r="B449" s="7"/>
      <c r="C449" s="76" t="s">
        <v>500</v>
      </c>
      <c r="D449" s="7" t="e">
        <f>D447-D448</f>
        <v>#VALUE!</v>
      </c>
      <c r="E449" s="7"/>
      <c r="F449" s="7"/>
      <c r="G449" s="7"/>
    </row>
  </sheetData>
  <printOptions horizontalCentered="1"/>
  <pageMargins left="0.5" right="0.5" top="0.5" bottom="0.5" header="0.5" footer="0.5"/>
  <pageSetup scale="56" fitToHeight="8" orientation="portrait" r:id="rId1"/>
  <headerFooter alignWithMargins="0"/>
  <rowBreaks count="7" manualBreakCount="7">
    <brk id="46" max="3" man="1"/>
    <brk id="83" max="3" man="1"/>
    <brk id="145" max="3" man="1"/>
    <brk id="219" max="3" man="1"/>
    <brk id="274" max="3" man="1"/>
    <brk id="340" max="3" man="1"/>
    <brk id="37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237</vt:i4>
      </vt:variant>
    </vt:vector>
  </HeadingPairs>
  <TitlesOfParts>
    <vt:vector size="311" baseType="lpstr">
      <vt:lpstr>README</vt:lpstr>
      <vt:lpstr>Data Sheet</vt:lpstr>
      <vt:lpstr>Cover</vt:lpstr>
      <vt:lpstr>Table</vt:lpstr>
      <vt:lpstr>Sch.1</vt:lpstr>
      <vt:lpstr>Comments</vt:lpstr>
      <vt:lpstr>Sch.2</vt:lpstr>
      <vt:lpstr>Sch.3</vt:lpstr>
      <vt:lpstr>Sch.4</vt:lpstr>
      <vt:lpstr>Sch.5</vt:lpstr>
      <vt:lpstr>Sch.6</vt:lpstr>
      <vt:lpstr>Sch.7</vt:lpstr>
      <vt:lpstr>Sch.8</vt:lpstr>
      <vt:lpstr>Sch.9</vt:lpstr>
      <vt:lpstr>Sch.10</vt:lpstr>
      <vt:lpstr>Sch.11</vt:lpstr>
      <vt:lpstr>Sch.12</vt:lpstr>
      <vt:lpstr>Sch.13</vt:lpstr>
      <vt:lpstr>Sch.14</vt:lpstr>
      <vt:lpstr>Sch.15</vt:lpstr>
      <vt:lpstr>Sch.16</vt:lpstr>
      <vt:lpstr>Sch.17</vt:lpstr>
      <vt:lpstr>Sch.18</vt:lpstr>
      <vt:lpstr>Sch.19</vt:lpstr>
      <vt:lpstr>Sch.20</vt:lpstr>
      <vt:lpstr>Sch.21</vt:lpstr>
      <vt:lpstr>Sch.22</vt:lpstr>
      <vt:lpstr>Sch.23</vt:lpstr>
      <vt:lpstr>Sch.24</vt:lpstr>
      <vt:lpstr>Sch.25</vt:lpstr>
      <vt:lpstr>Sch.26</vt:lpstr>
      <vt:lpstr>Sch.27</vt:lpstr>
      <vt:lpstr>Sch.28</vt:lpstr>
      <vt:lpstr>Sch.29</vt:lpstr>
      <vt:lpstr>Sch.30</vt:lpstr>
      <vt:lpstr>Sch.31</vt:lpstr>
      <vt:lpstr>Sch.32</vt:lpstr>
      <vt:lpstr>Sch.33</vt:lpstr>
      <vt:lpstr>Sch.34</vt:lpstr>
      <vt:lpstr>Sch.35</vt:lpstr>
      <vt:lpstr>Sch.36</vt:lpstr>
      <vt:lpstr>Sch.37</vt:lpstr>
      <vt:lpstr>Sch.38</vt:lpstr>
      <vt:lpstr>Sch.39</vt:lpstr>
      <vt:lpstr>Sch.40</vt:lpstr>
      <vt:lpstr>Sch.41</vt:lpstr>
      <vt:lpstr>Sch.42</vt:lpstr>
      <vt:lpstr>Sch.43</vt:lpstr>
      <vt:lpstr>Sch.44</vt:lpstr>
      <vt:lpstr>Sch.45</vt:lpstr>
      <vt:lpstr>Sch.46</vt:lpstr>
      <vt:lpstr>Sch.47</vt:lpstr>
      <vt:lpstr>Sch.48</vt:lpstr>
      <vt:lpstr>Sch.49</vt:lpstr>
      <vt:lpstr>Sch.50</vt:lpstr>
      <vt:lpstr>Sch.51</vt:lpstr>
      <vt:lpstr>Sch.52</vt:lpstr>
      <vt:lpstr>Sch.53</vt:lpstr>
      <vt:lpstr>Sch.54</vt:lpstr>
      <vt:lpstr>Sch.55</vt:lpstr>
      <vt:lpstr>Sch.56</vt:lpstr>
      <vt:lpstr>Sch.56A</vt:lpstr>
      <vt:lpstr>Sch.56B</vt:lpstr>
      <vt:lpstr>Sch.56C</vt:lpstr>
      <vt:lpstr>Sch.57</vt:lpstr>
      <vt:lpstr>Sch.58</vt:lpstr>
      <vt:lpstr>Sch.59</vt:lpstr>
      <vt:lpstr>Sch.60</vt:lpstr>
      <vt:lpstr>Sch.61</vt:lpstr>
      <vt:lpstr>Sch.62</vt:lpstr>
      <vt:lpstr>Sch.63</vt:lpstr>
      <vt:lpstr>Sch.64</vt:lpstr>
      <vt:lpstr>Sch.65</vt:lpstr>
      <vt:lpstr>5Yr._Book</vt:lpstr>
      <vt:lpstr>_5YR._BOOK</vt:lpstr>
      <vt:lpstr>_PG1</vt:lpstr>
      <vt:lpstr>_PG10</vt:lpstr>
      <vt:lpstr>_PG100</vt:lpstr>
      <vt:lpstr>_PG11</vt:lpstr>
      <vt:lpstr>_PG12</vt:lpstr>
      <vt:lpstr>_PG13</vt:lpstr>
      <vt:lpstr>_PG14</vt:lpstr>
      <vt:lpstr>_PG15</vt:lpstr>
      <vt:lpstr>_PG16</vt:lpstr>
      <vt:lpstr>_PG17</vt:lpstr>
      <vt:lpstr>_PG18</vt:lpstr>
      <vt:lpstr>_PG19</vt:lpstr>
      <vt:lpstr>_PG2</vt:lpstr>
      <vt:lpstr>_PG20</vt:lpstr>
      <vt:lpstr>_PG21</vt:lpstr>
      <vt:lpstr>_PG22</vt:lpstr>
      <vt:lpstr>_PG23</vt:lpstr>
      <vt:lpstr>_PG24</vt:lpstr>
      <vt:lpstr>_PG25</vt:lpstr>
      <vt:lpstr>Sch.15!_PG29</vt:lpstr>
      <vt:lpstr>Sch.16!_PG29</vt:lpstr>
      <vt:lpstr>Sch.21!_PG29</vt:lpstr>
      <vt:lpstr>Sch.22!_PG29</vt:lpstr>
      <vt:lpstr>Sch.23!_PG29</vt:lpstr>
      <vt:lpstr>Sch.25!_PG29</vt:lpstr>
      <vt:lpstr>Sch.26!_PG29</vt:lpstr>
      <vt:lpstr>Sch.29!_PG29</vt:lpstr>
      <vt:lpstr>Sch.34!_PG29</vt:lpstr>
      <vt:lpstr>Sch.35!_PG29</vt:lpstr>
      <vt:lpstr>Sch.37!_PG29</vt:lpstr>
      <vt:lpstr>Sch.39!_PG29</vt:lpstr>
      <vt:lpstr>Sch.40!_PG29</vt:lpstr>
      <vt:lpstr>Sch.52!_PG29</vt:lpstr>
      <vt:lpstr>Sch.60!_PG29</vt:lpstr>
      <vt:lpstr>Sch.62!_PG29</vt:lpstr>
      <vt:lpstr>Sch.63!_PG29</vt:lpstr>
      <vt:lpstr>Sch.64!_PG29</vt:lpstr>
      <vt:lpstr>_PG29</vt:lpstr>
      <vt:lpstr>_PG3</vt:lpstr>
      <vt:lpstr>_PG30</vt:lpstr>
      <vt:lpstr>_PG32</vt:lpstr>
      <vt:lpstr>_PG33</vt:lpstr>
      <vt:lpstr>_PG34</vt:lpstr>
      <vt:lpstr>_PG35</vt:lpstr>
      <vt:lpstr>_PG39</vt:lpstr>
      <vt:lpstr>_PG4</vt:lpstr>
      <vt:lpstr>_PG43</vt:lpstr>
      <vt:lpstr>_PG44</vt:lpstr>
      <vt:lpstr>_PG45</vt:lpstr>
      <vt:lpstr>_PG46</vt:lpstr>
      <vt:lpstr>_PG47</vt:lpstr>
      <vt:lpstr>_PG5</vt:lpstr>
      <vt:lpstr>_PG50</vt:lpstr>
      <vt:lpstr>_PG51</vt:lpstr>
      <vt:lpstr>_PG52</vt:lpstr>
      <vt:lpstr>_PG53</vt:lpstr>
      <vt:lpstr>_PG54</vt:lpstr>
      <vt:lpstr>_PG55</vt:lpstr>
      <vt:lpstr>_PG6</vt:lpstr>
      <vt:lpstr>_PG61</vt:lpstr>
      <vt:lpstr>_PG64</vt:lpstr>
      <vt:lpstr>_PG65</vt:lpstr>
      <vt:lpstr>_PG66</vt:lpstr>
      <vt:lpstr>_PG67</vt:lpstr>
      <vt:lpstr>_PG69</vt:lpstr>
      <vt:lpstr>_PG7</vt:lpstr>
      <vt:lpstr>_PG71</vt:lpstr>
      <vt:lpstr>_PG73</vt:lpstr>
      <vt:lpstr>_PG74</vt:lpstr>
      <vt:lpstr>_PG75</vt:lpstr>
      <vt:lpstr>_PG76</vt:lpstr>
      <vt:lpstr>_PG77</vt:lpstr>
      <vt:lpstr>_PG78</vt:lpstr>
      <vt:lpstr>_PG79</vt:lpstr>
      <vt:lpstr>_PG8</vt:lpstr>
      <vt:lpstr>_PG80</vt:lpstr>
      <vt:lpstr>_PG82</vt:lpstr>
      <vt:lpstr>_PG83</vt:lpstr>
      <vt:lpstr>_PG84</vt:lpstr>
      <vt:lpstr>_PG85</vt:lpstr>
      <vt:lpstr>_PG86</vt:lpstr>
      <vt:lpstr>_PG87</vt:lpstr>
      <vt:lpstr>_PG88</vt:lpstr>
      <vt:lpstr>_PG89</vt:lpstr>
      <vt:lpstr>_PG9</vt:lpstr>
      <vt:lpstr>_PG90</vt:lpstr>
      <vt:lpstr>_PG91</vt:lpstr>
      <vt:lpstr>_PG92</vt:lpstr>
      <vt:lpstr>_PG93</vt:lpstr>
      <vt:lpstr>_PG94</vt:lpstr>
      <vt:lpstr>_PG96</vt:lpstr>
      <vt:lpstr>COMMENTSPM</vt:lpstr>
      <vt:lpstr>CONAMEDATE</vt:lpstr>
      <vt:lpstr>CONAMEDATE2</vt:lpstr>
      <vt:lpstr>CONAMEDATE3</vt:lpstr>
      <vt:lpstr>CONAMEDATE4</vt:lpstr>
      <vt:lpstr>CONAMEDATE5</vt:lpstr>
      <vt:lpstr>CONAMEDATE6</vt:lpstr>
      <vt:lpstr>CONAMEDATE7</vt:lpstr>
      <vt:lpstr>COVER</vt:lpstr>
      <vt:lpstr>COVERPM</vt:lpstr>
      <vt:lpstr>DATA_SHEET</vt:lpstr>
      <vt:lpstr>'5Yr._Book'!Print_Area</vt:lpstr>
      <vt:lpstr>Cover!Print_Area</vt:lpstr>
      <vt:lpstr>README!Print_Area</vt:lpstr>
      <vt:lpstr>Sch.10!Print_Area</vt:lpstr>
      <vt:lpstr>Sch.13!Print_Area</vt:lpstr>
      <vt:lpstr>Sch.14!Print_Area</vt:lpstr>
      <vt:lpstr>Sch.15!Print_Area</vt:lpstr>
      <vt:lpstr>Sch.16!Print_Area</vt:lpstr>
      <vt:lpstr>Sch.17!Print_Area</vt:lpstr>
      <vt:lpstr>Sch.18!Print_Area</vt:lpstr>
      <vt:lpstr>Sch.19!Print_Area</vt:lpstr>
      <vt:lpstr>Sch.20!Print_Area</vt:lpstr>
      <vt:lpstr>Sch.21!Print_Area</vt:lpstr>
      <vt:lpstr>Sch.22!Print_Area</vt:lpstr>
      <vt:lpstr>Sch.23!Print_Area</vt:lpstr>
      <vt:lpstr>Sch.24!Print_Area</vt:lpstr>
      <vt:lpstr>Sch.25!Print_Area</vt:lpstr>
      <vt:lpstr>Sch.26!Print_Area</vt:lpstr>
      <vt:lpstr>Sch.29!Print_Area</vt:lpstr>
      <vt:lpstr>Sch.3!Print_Area</vt:lpstr>
      <vt:lpstr>Sch.30!Print_Area</vt:lpstr>
      <vt:lpstr>Sch.31!Print_Area</vt:lpstr>
      <vt:lpstr>Sch.32!Print_Area</vt:lpstr>
      <vt:lpstr>Sch.33!Print_Area</vt:lpstr>
      <vt:lpstr>Sch.34!Print_Area</vt:lpstr>
      <vt:lpstr>Sch.35!Print_Area</vt:lpstr>
      <vt:lpstr>Sch.36!Print_Area</vt:lpstr>
      <vt:lpstr>Sch.37!Print_Area</vt:lpstr>
      <vt:lpstr>Sch.38!Print_Area</vt:lpstr>
      <vt:lpstr>Sch.39!Print_Area</vt:lpstr>
      <vt:lpstr>Sch.40!Print_Area</vt:lpstr>
      <vt:lpstr>Sch.41!Print_Area</vt:lpstr>
      <vt:lpstr>Sch.42!Print_Area</vt:lpstr>
      <vt:lpstr>Sch.43!Print_Area</vt:lpstr>
      <vt:lpstr>Sch.44!Print_Area</vt:lpstr>
      <vt:lpstr>Sch.45!Print_Area</vt:lpstr>
      <vt:lpstr>Sch.46!Print_Area</vt:lpstr>
      <vt:lpstr>Sch.47!Print_Area</vt:lpstr>
      <vt:lpstr>Sch.48!Print_Area</vt:lpstr>
      <vt:lpstr>Sch.49!Print_Area</vt:lpstr>
      <vt:lpstr>Sch.50!Print_Area</vt:lpstr>
      <vt:lpstr>Sch.51!Print_Area</vt:lpstr>
      <vt:lpstr>Sch.52!Print_Area</vt:lpstr>
      <vt:lpstr>Sch.54!Print_Area</vt:lpstr>
      <vt:lpstr>Sch.55!Print_Area</vt:lpstr>
      <vt:lpstr>Sch.56!Print_Area</vt:lpstr>
      <vt:lpstr>Sch.56A!Print_Area</vt:lpstr>
      <vt:lpstr>Sch.56B!Print_Area</vt:lpstr>
      <vt:lpstr>Sch.56C!Print_Area</vt:lpstr>
      <vt:lpstr>Sch.57!Print_Area</vt:lpstr>
      <vt:lpstr>Sch.58!Print_Area</vt:lpstr>
      <vt:lpstr>Sch.59!Print_Area</vt:lpstr>
      <vt:lpstr>Sch.6!Print_Area</vt:lpstr>
      <vt:lpstr>Sch.60!Print_Area</vt:lpstr>
      <vt:lpstr>Sch.61!Print_Area</vt:lpstr>
      <vt:lpstr>Sch.62!Print_Area</vt:lpstr>
      <vt:lpstr>Sch.63!Print_Area</vt:lpstr>
      <vt:lpstr>Sch.64!Print_Area</vt:lpstr>
      <vt:lpstr>Sch.65!Print_Area</vt:lpstr>
      <vt:lpstr>Sch.7!Print_Area</vt:lpstr>
      <vt:lpstr>Sch.8!Print_Area</vt:lpstr>
      <vt:lpstr>Sch.9!Print_Area</vt:lpstr>
      <vt:lpstr>PRINTALL</vt:lpstr>
      <vt:lpstr>SCH.1</vt:lpstr>
      <vt:lpstr>SCH.10</vt:lpstr>
      <vt:lpstr>SCH.11</vt:lpstr>
      <vt:lpstr>SCH.12</vt:lpstr>
      <vt:lpstr>SCH.13</vt:lpstr>
      <vt:lpstr>SCH.14</vt:lpstr>
      <vt:lpstr>Sch.15!SCH.17</vt:lpstr>
      <vt:lpstr>Sch.16!SCH.17</vt:lpstr>
      <vt:lpstr>Sch.21!SCH.17</vt:lpstr>
      <vt:lpstr>Sch.22!SCH.17</vt:lpstr>
      <vt:lpstr>Sch.23!SCH.17</vt:lpstr>
      <vt:lpstr>Sch.25!SCH.17</vt:lpstr>
      <vt:lpstr>Sch.26!SCH.17</vt:lpstr>
      <vt:lpstr>Sch.29!SCH.17</vt:lpstr>
      <vt:lpstr>Sch.34!SCH.17</vt:lpstr>
      <vt:lpstr>Sch.35!SCH.17</vt:lpstr>
      <vt:lpstr>Sch.37!SCH.17</vt:lpstr>
      <vt:lpstr>Sch.39!SCH.17</vt:lpstr>
      <vt:lpstr>Sch.40!SCH.17</vt:lpstr>
      <vt:lpstr>Sch.52!SCH.17</vt:lpstr>
      <vt:lpstr>Sch.60!SCH.17</vt:lpstr>
      <vt:lpstr>Sch.62!SCH.17</vt:lpstr>
      <vt:lpstr>Sch.63!SCH.17</vt:lpstr>
      <vt:lpstr>Sch.64!SCH.17</vt:lpstr>
      <vt:lpstr>SCH.17</vt:lpstr>
      <vt:lpstr>SCH.18</vt:lpstr>
      <vt:lpstr>SCH.19</vt:lpstr>
      <vt:lpstr>SCH.2</vt:lpstr>
      <vt:lpstr>SCH.20</vt:lpstr>
      <vt:lpstr>SCH.24</vt:lpstr>
      <vt:lpstr>SCH.27</vt:lpstr>
      <vt:lpstr>SCH.28</vt:lpstr>
      <vt:lpstr>SCH.3</vt:lpstr>
      <vt:lpstr>SCH.30</vt:lpstr>
      <vt:lpstr>SCH.31</vt:lpstr>
      <vt:lpstr>SCH.32</vt:lpstr>
      <vt:lpstr>SCH.33</vt:lpstr>
      <vt:lpstr>SCH.36</vt:lpstr>
      <vt:lpstr>SCH.38</vt:lpstr>
      <vt:lpstr>SCH.4</vt:lpstr>
      <vt:lpstr>SCH.41</vt:lpstr>
      <vt:lpstr>SCH.42</vt:lpstr>
      <vt:lpstr>SCH.43</vt:lpstr>
      <vt:lpstr>SCH.44</vt:lpstr>
      <vt:lpstr>SCH.45</vt:lpstr>
      <vt:lpstr>SCH.46</vt:lpstr>
      <vt:lpstr>SCH.47</vt:lpstr>
      <vt:lpstr>SCH.48</vt:lpstr>
      <vt:lpstr>SCH.49</vt:lpstr>
      <vt:lpstr>SCH.5</vt:lpstr>
      <vt:lpstr>SCH.50</vt:lpstr>
      <vt:lpstr>SCH.51</vt:lpstr>
      <vt:lpstr>SCH.53</vt:lpstr>
      <vt:lpstr>SCH.54</vt:lpstr>
      <vt:lpstr>SCH.55</vt:lpstr>
      <vt:lpstr>SCH.56</vt:lpstr>
      <vt:lpstr>SCH.56A</vt:lpstr>
      <vt:lpstr>SCH.56B</vt:lpstr>
      <vt:lpstr>SCH.56C</vt:lpstr>
      <vt:lpstr>SCH.57</vt:lpstr>
      <vt:lpstr>SCH.58</vt:lpstr>
      <vt:lpstr>SCH.59</vt:lpstr>
      <vt:lpstr>SCH.61</vt:lpstr>
      <vt:lpstr>SCH.65</vt:lpstr>
      <vt:lpstr>SCH.7</vt:lpstr>
      <vt:lpstr>SCH.8</vt:lpstr>
      <vt:lpstr>SCH.9</vt:lpstr>
      <vt:lpstr>SCH1PM</vt:lpstr>
      <vt:lpstr>SCH43PM</vt:lpstr>
      <vt:lpstr>TABLE</vt:lpstr>
      <vt:lpstr>TABLEPM</vt:lpstr>
    </vt:vector>
  </TitlesOfParts>
  <Manager/>
  <Company>Dept. of Public Service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New York</dc:creator>
  <cp:keywords/>
  <dc:description/>
  <cp:lastModifiedBy>Alicia Eddy,AME</cp:lastModifiedBy>
  <cp:revision/>
  <dcterms:created xsi:type="dcterms:W3CDTF">1999-03-17T15:12:56Z</dcterms:created>
  <dcterms:modified xsi:type="dcterms:W3CDTF">2016-05-16T19:57:46Z</dcterms:modified>
  <cp:category/>
  <cp:contentStatus/>
</cp:coreProperties>
</file>